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<sst xmlns="http://schemas.openxmlformats.org/spreadsheetml/2006/main" count="753" uniqueCount="551">
  <si>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</si>
  <si>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</si>
  <si>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</si>
  <si>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</si>
  <si>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</si>
  <si>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</si>
  <si>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</si>
  <si>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</si>
  <si>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</si>
  <si>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</si>
  <si>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</si>
  <si>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</si>
  <si>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</si>
  <si>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</si>
  <si>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</si>
  <si>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</si>
  <si>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</si>
  <si>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Профінансовано станом на 13.07.15</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</si>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</sst>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4" fillId="0" borderId="11" xfId="79"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3"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5"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0" fontId="25" fillId="0" borderId="0" xfId="79" applyFont="1" applyAlignment="1">
      <alignment horizontal="left"/>
      <protection/>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517</v>
      </c>
      <c r="T2" s="236"/>
      <c r="U2" s="236"/>
      <c r="V2" s="236"/>
      <c r="W2" s="236"/>
      <c r="X2" s="236"/>
    </row>
    <row r="3" spans="1:23" s="4" customFormat="1" ht="45" customHeight="1">
      <c r="A3" s="48"/>
      <c r="B3" s="237" t="s">
        <v>223</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89</v>
      </c>
    </row>
    <row r="5" spans="1:23" s="42" customFormat="1" ht="21.75" customHeight="1">
      <c r="A5" s="63"/>
      <c r="B5" s="239" t="s">
        <v>146</v>
      </c>
      <c r="C5" s="242" t="s">
        <v>224</v>
      </c>
      <c r="D5" s="242" t="s">
        <v>86</v>
      </c>
      <c r="E5" s="245" t="s">
        <v>77</v>
      </c>
      <c r="F5" s="246" t="s">
        <v>241</v>
      </c>
      <c r="G5" s="258" t="s">
        <v>68</v>
      </c>
      <c r="H5" s="258"/>
      <c r="I5" s="258"/>
      <c r="J5" s="258"/>
      <c r="K5" s="258"/>
      <c r="L5" s="258"/>
      <c r="M5" s="258"/>
      <c r="N5" s="252" t="s">
        <v>69</v>
      </c>
      <c r="O5" s="253"/>
      <c r="P5" s="253"/>
      <c r="Q5" s="253"/>
      <c r="R5" s="253"/>
      <c r="S5" s="253"/>
      <c r="T5" s="253"/>
      <c r="U5" s="253"/>
      <c r="V5" s="254"/>
      <c r="W5" s="249" t="s">
        <v>70</v>
      </c>
    </row>
    <row r="6" spans="1:23" s="42" customFormat="1" ht="16.5" customHeight="1">
      <c r="A6" s="64"/>
      <c r="B6" s="240"/>
      <c r="C6" s="243"/>
      <c r="D6" s="243"/>
      <c r="E6" s="245"/>
      <c r="F6" s="247"/>
      <c r="G6" s="248" t="s">
        <v>71</v>
      </c>
      <c r="H6" s="232" t="s">
        <v>72</v>
      </c>
      <c r="I6" s="247" t="s">
        <v>73</v>
      </c>
      <c r="J6" s="247"/>
      <c r="K6" s="247"/>
      <c r="L6" s="247"/>
      <c r="M6" s="232" t="s">
        <v>74</v>
      </c>
      <c r="N6" s="255" t="s">
        <v>71</v>
      </c>
      <c r="O6" s="232" t="s">
        <v>72</v>
      </c>
      <c r="P6" s="247" t="s">
        <v>73</v>
      </c>
      <c r="Q6" s="247"/>
      <c r="R6" s="247"/>
      <c r="S6" s="247"/>
      <c r="T6" s="232" t="s">
        <v>74</v>
      </c>
      <c r="U6" s="256" t="s">
        <v>73</v>
      </c>
      <c r="V6" s="257"/>
      <c r="W6" s="249"/>
    </row>
    <row r="7" spans="1:23" s="42" customFormat="1" ht="20.25" customHeight="1">
      <c r="A7" s="65"/>
      <c r="B7" s="240"/>
      <c r="C7" s="243"/>
      <c r="D7" s="243"/>
      <c r="E7" s="245"/>
      <c r="F7" s="247"/>
      <c r="G7" s="248"/>
      <c r="H7" s="232"/>
      <c r="I7" s="247" t="s">
        <v>149</v>
      </c>
      <c r="J7" s="250" t="s">
        <v>498</v>
      </c>
      <c r="K7" s="250" t="s">
        <v>499</v>
      </c>
      <c r="L7" s="247" t="s">
        <v>75</v>
      </c>
      <c r="M7" s="232"/>
      <c r="N7" s="255"/>
      <c r="O7" s="232"/>
      <c r="P7" s="247" t="s">
        <v>149</v>
      </c>
      <c r="Q7" s="250" t="s">
        <v>498</v>
      </c>
      <c r="R7" s="250" t="s">
        <v>499</v>
      </c>
      <c r="S7" s="247" t="s">
        <v>75</v>
      </c>
      <c r="T7" s="232"/>
      <c r="U7" s="247" t="s">
        <v>82</v>
      </c>
      <c r="V7" s="34" t="s">
        <v>73</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502</v>
      </c>
      <c r="W8" s="249"/>
    </row>
    <row r="9" spans="1:23" s="68" customFormat="1" ht="28.5" customHeight="1">
      <c r="A9" s="67"/>
      <c r="B9" s="16" t="s">
        <v>80</v>
      </c>
      <c r="C9" s="21" t="s">
        <v>225</v>
      </c>
      <c r="D9" s="21"/>
      <c r="E9" s="21"/>
      <c r="F9" s="22" t="s">
        <v>90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80</v>
      </c>
      <c r="C10" s="21" t="s">
        <v>226</v>
      </c>
      <c r="D10" s="21"/>
      <c r="E10" s="21"/>
      <c r="F10" s="22" t="s">
        <v>90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87</v>
      </c>
      <c r="C11" s="17" t="s">
        <v>227</v>
      </c>
      <c r="D11" s="17" t="s">
        <v>81</v>
      </c>
      <c r="E11" s="17" t="s">
        <v>76</v>
      </c>
      <c r="F11" s="12" t="s">
        <v>291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78</v>
      </c>
      <c r="C12" s="17" t="s">
        <v>229</v>
      </c>
      <c r="D12" s="17" t="s">
        <v>95</v>
      </c>
      <c r="E12" s="17" t="s">
        <v>150</v>
      </c>
      <c r="F12" s="20" t="s">
        <v>293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228</v>
      </c>
      <c r="D13" s="17" t="s">
        <v>94</v>
      </c>
      <c r="E13" s="17" t="s">
        <v>148</v>
      </c>
      <c r="F13" s="20" t="s">
        <v>292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193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230</v>
      </c>
      <c r="D15" s="17" t="s">
        <v>151</v>
      </c>
      <c r="E15" s="17" t="s">
        <v>152</v>
      </c>
      <c r="F15" s="20" t="s">
        <v>294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392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231</v>
      </c>
      <c r="D17" s="17" t="s">
        <v>99</v>
      </c>
      <c r="E17" s="17" t="s">
        <v>153</v>
      </c>
      <c r="F17" s="20" t="s">
        <v>128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179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180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181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182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350</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183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232</v>
      </c>
      <c r="D24" s="21"/>
      <c r="E24" s="21"/>
      <c r="F24" s="22" t="s">
        <v>233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234</v>
      </c>
      <c r="D25" s="21"/>
      <c r="E25" s="21"/>
      <c r="F25" s="22" t="s">
        <v>233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87</v>
      </c>
      <c r="C26" s="17" t="s">
        <v>235</v>
      </c>
      <c r="D26" s="17" t="s">
        <v>81</v>
      </c>
      <c r="E26" s="17" t="s">
        <v>76</v>
      </c>
      <c r="F26" s="12" t="s">
        <v>291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236</v>
      </c>
      <c r="D27" s="21"/>
      <c r="E27" s="21"/>
      <c r="F27" s="22" t="s">
        <v>100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236</v>
      </c>
      <c r="D28" s="21"/>
      <c r="E28" s="21"/>
      <c r="F28" s="22" t="s">
        <v>100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87</v>
      </c>
      <c r="C29" s="17" t="s">
        <v>237</v>
      </c>
      <c r="D29" s="17" t="s">
        <v>81</v>
      </c>
      <c r="E29" s="17" t="s">
        <v>76</v>
      </c>
      <c r="F29" s="12" t="s">
        <v>291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238</v>
      </c>
      <c r="D30" s="16" t="s">
        <v>101</v>
      </c>
      <c r="E30" s="16"/>
      <c r="F30" s="10" t="s">
        <v>102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239</v>
      </c>
      <c r="D34" s="17" t="s">
        <v>103</v>
      </c>
      <c r="E34" s="17" t="s">
        <v>154</v>
      </c>
      <c r="F34" s="20" t="s">
        <v>295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104</v>
      </c>
      <c r="E36" s="17" t="s">
        <v>155</v>
      </c>
      <c r="F36" s="20" t="s">
        <v>296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105</v>
      </c>
      <c r="E40" s="17" t="s">
        <v>156</v>
      </c>
      <c r="F40" s="20" t="s">
        <v>297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91</v>
      </c>
      <c r="E42" s="17" t="s">
        <v>154</v>
      </c>
      <c r="F42" s="20" t="s">
        <v>415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106</v>
      </c>
      <c r="E43" s="17" t="s">
        <v>416</v>
      </c>
      <c r="F43" s="20" t="s">
        <v>417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107</v>
      </c>
      <c r="E44" s="17" t="s">
        <v>418</v>
      </c>
      <c r="F44" s="20" t="s">
        <v>298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108</v>
      </c>
      <c r="E45" s="17" t="s">
        <v>419</v>
      </c>
      <c r="F45" s="20" t="s">
        <v>299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109</v>
      </c>
      <c r="E46" s="17" t="s">
        <v>420</v>
      </c>
      <c r="F46" s="20" t="s">
        <v>300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110</v>
      </c>
      <c r="E47" s="17" t="s">
        <v>420</v>
      </c>
      <c r="F47" s="20" t="s">
        <v>301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111</v>
      </c>
      <c r="E48" s="17" t="s">
        <v>421</v>
      </c>
      <c r="F48" s="20" t="s">
        <v>302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112</v>
      </c>
      <c r="E49" s="17" t="s">
        <v>421</v>
      </c>
      <c r="F49" s="20" t="s">
        <v>303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113</v>
      </c>
      <c r="E50" s="17" t="s">
        <v>421</v>
      </c>
      <c r="F50" s="20" t="s">
        <v>304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92</v>
      </c>
      <c r="E51" s="16"/>
      <c r="F51" s="10" t="s">
        <v>93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422</v>
      </c>
      <c r="E52" s="17" t="s">
        <v>423</v>
      </c>
      <c r="F52" s="20" t="s">
        <v>305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424</v>
      </c>
      <c r="E53" s="17" t="s">
        <v>423</v>
      </c>
      <c r="F53" s="20" t="s">
        <v>306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425</v>
      </c>
      <c r="E54" s="17" t="s">
        <v>423</v>
      </c>
      <c r="F54" s="20" t="s">
        <v>307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427</v>
      </c>
      <c r="E55" s="17" t="s">
        <v>423</v>
      </c>
      <c r="F55" s="20" t="s">
        <v>308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426</v>
      </c>
      <c r="E56" s="17" t="s">
        <v>423</v>
      </c>
      <c r="F56" s="20" t="s">
        <v>128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114</v>
      </c>
      <c r="E57" s="16"/>
      <c r="F57" s="10" t="s">
        <v>428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429</v>
      </c>
      <c r="E58" s="17" t="s">
        <v>432</v>
      </c>
      <c r="F58" s="20" t="s">
        <v>115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430</v>
      </c>
      <c r="E59" s="17" t="s">
        <v>433</v>
      </c>
      <c r="F59" s="20" t="s">
        <v>309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431</v>
      </c>
      <c r="E60" s="17" t="s">
        <v>435</v>
      </c>
      <c r="F60" s="20" t="s">
        <v>434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95</v>
      </c>
      <c r="E61" s="17" t="s">
        <v>436</v>
      </c>
      <c r="F61" s="20" t="s">
        <v>437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116</v>
      </c>
      <c r="E62" s="16"/>
      <c r="F62" s="10" t="s">
        <v>117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438</v>
      </c>
      <c r="E63" s="17" t="s">
        <v>442</v>
      </c>
      <c r="F63" s="20" t="s">
        <v>310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439</v>
      </c>
      <c r="E64" s="17" t="s">
        <v>442</v>
      </c>
      <c r="F64" s="20" t="s">
        <v>311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440</v>
      </c>
      <c r="E65" s="17" t="s">
        <v>442</v>
      </c>
      <c r="F65" s="20" t="s">
        <v>312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441</v>
      </c>
      <c r="E66" s="17" t="s">
        <v>442</v>
      </c>
      <c r="F66" s="20" t="s">
        <v>313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96</v>
      </c>
      <c r="E67" s="16"/>
      <c r="F67" s="10" t="s">
        <v>97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84</v>
      </c>
      <c r="E68" s="17" t="s">
        <v>85</v>
      </c>
      <c r="F68" s="20" t="s">
        <v>314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118</v>
      </c>
      <c r="E69" s="17" t="s">
        <v>155</v>
      </c>
      <c r="F69" s="20" t="s">
        <v>18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119</v>
      </c>
      <c r="E70" s="17" t="s">
        <v>435</v>
      </c>
      <c r="F70" s="20" t="s">
        <v>19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98</v>
      </c>
      <c r="E71" s="16" t="s">
        <v>85</v>
      </c>
      <c r="F71" s="10" t="s">
        <v>443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32</v>
      </c>
      <c r="E72" s="16" t="s">
        <v>83</v>
      </c>
      <c r="F72" s="10" t="s">
        <v>20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99</v>
      </c>
      <c r="E73" s="16" t="s">
        <v>153</v>
      </c>
      <c r="F73" s="10" t="s">
        <v>128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242</v>
      </c>
      <c r="D75" s="21"/>
      <c r="E75" s="21"/>
      <c r="F75" s="22" t="s">
        <v>120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243</v>
      </c>
      <c r="D76" s="21"/>
      <c r="E76" s="21"/>
      <c r="F76" s="22" t="s">
        <v>240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87</v>
      </c>
      <c r="C77" s="17" t="s">
        <v>244</v>
      </c>
      <c r="D77" s="17" t="s">
        <v>81</v>
      </c>
      <c r="E77" s="17" t="s">
        <v>76</v>
      </c>
      <c r="F77" s="12" t="s">
        <v>291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121</v>
      </c>
      <c r="E78" s="16"/>
      <c r="F78" s="10" t="s">
        <v>147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516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122</v>
      </c>
      <c r="E81" s="17" t="s">
        <v>444</v>
      </c>
      <c r="F81" s="20" t="s">
        <v>21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516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123</v>
      </c>
      <c r="E84" s="17" t="s">
        <v>445</v>
      </c>
      <c r="F84" s="20" t="s">
        <v>22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124</v>
      </c>
      <c r="E86" s="17" t="s">
        <v>446</v>
      </c>
      <c r="F86" s="20" t="s">
        <v>23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125</v>
      </c>
      <c r="E88" s="17" t="s">
        <v>447</v>
      </c>
      <c r="F88" s="20" t="s">
        <v>24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126</v>
      </c>
      <c r="E90" s="17" t="s">
        <v>448</v>
      </c>
      <c r="F90" s="20" t="s">
        <v>25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199</v>
      </c>
      <c r="E92" s="17"/>
      <c r="F92" s="20" t="s">
        <v>337</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524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96</v>
      </c>
      <c r="E94" s="16"/>
      <c r="F94" s="10" t="s">
        <v>97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449</v>
      </c>
      <c r="E95" s="17" t="s">
        <v>444</v>
      </c>
      <c r="F95" s="20" t="s">
        <v>26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99</v>
      </c>
      <c r="E96" s="16" t="s">
        <v>153</v>
      </c>
      <c r="F96" s="10" t="s">
        <v>128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127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245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87</v>
      </c>
      <c r="C99" s="17" t="s">
        <v>246</v>
      </c>
      <c r="D99" s="17" t="s">
        <v>81</v>
      </c>
      <c r="E99" s="17" t="s">
        <v>76</v>
      </c>
      <c r="F99" s="12" t="s">
        <v>291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247</v>
      </c>
      <c r="D100" s="17" t="s">
        <v>91</v>
      </c>
      <c r="E100" s="17" t="s">
        <v>44</v>
      </c>
      <c r="F100" s="12" t="s">
        <v>27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195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92</v>
      </c>
      <c r="E102" s="16"/>
      <c r="F102" s="10" t="s">
        <v>93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195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524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194</v>
      </c>
      <c r="E105" s="69" t="s">
        <v>45</v>
      </c>
      <c r="F105" s="70" t="s">
        <v>28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195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197</v>
      </c>
      <c r="E107" s="115">
        <v>1030</v>
      </c>
      <c r="F107" s="44" t="s">
        <v>335</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195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198</v>
      </c>
      <c r="E109" s="69" t="s">
        <v>46</v>
      </c>
      <c r="F109" s="116" t="s">
        <v>336</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195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201</v>
      </c>
      <c r="E111" s="71">
        <v>1070</v>
      </c>
      <c r="F111" s="43" t="s">
        <v>338</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195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211</v>
      </c>
      <c r="E113" s="71">
        <v>1060</v>
      </c>
      <c r="F113" s="43" t="s">
        <v>348</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195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213</v>
      </c>
      <c r="E115" s="71">
        <v>1060</v>
      </c>
      <c r="F115" s="43" t="s">
        <v>214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195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196</v>
      </c>
      <c r="E117" s="72"/>
      <c r="F117" s="43" t="s">
        <v>30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195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202</v>
      </c>
      <c r="E119" s="71">
        <v>1070</v>
      </c>
      <c r="F119" s="43" t="s">
        <v>339</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195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212</v>
      </c>
      <c r="E121" s="71">
        <v>1060</v>
      </c>
      <c r="F121" s="43" t="s">
        <v>349</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195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218</v>
      </c>
      <c r="E123" s="71">
        <v>1060</v>
      </c>
      <c r="F123" s="43" t="s">
        <v>219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195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504</v>
      </c>
      <c r="E125" s="72"/>
      <c r="F125" s="43" t="s">
        <v>505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195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506</v>
      </c>
      <c r="E127" s="72"/>
      <c r="F127" s="43" t="s">
        <v>507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195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508</v>
      </c>
      <c r="E129" s="72"/>
      <c r="F129" s="43" t="s">
        <v>509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195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203</v>
      </c>
      <c r="E131" s="71" t="s">
        <v>47</v>
      </c>
      <c r="F131" s="43" t="s">
        <v>340</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195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204</v>
      </c>
      <c r="E133" s="71" t="s">
        <v>47</v>
      </c>
      <c r="F133" s="43" t="s">
        <v>341</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195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205</v>
      </c>
      <c r="E135" s="71" t="s">
        <v>47</v>
      </c>
      <c r="F135" s="43" t="s">
        <v>342</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195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206</v>
      </c>
      <c r="E137" s="71" t="s">
        <v>47</v>
      </c>
      <c r="F137" s="43" t="s">
        <v>343</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195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207</v>
      </c>
      <c r="E139" s="73"/>
      <c r="F139" s="43" t="s">
        <v>344</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195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208</v>
      </c>
      <c r="E141" s="71" t="s">
        <v>47</v>
      </c>
      <c r="F141" s="43" t="s">
        <v>345</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195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209</v>
      </c>
      <c r="E143" s="71" t="s">
        <v>47</v>
      </c>
      <c r="F143" s="43" t="s">
        <v>346</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195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210</v>
      </c>
      <c r="E145" s="71" t="s">
        <v>47</v>
      </c>
      <c r="F145" s="43" t="s">
        <v>347</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195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521</v>
      </c>
      <c r="E147" s="71" t="s">
        <v>489</v>
      </c>
      <c r="F147" s="43" t="s">
        <v>373</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195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199</v>
      </c>
      <c r="E149" s="71" t="s">
        <v>46</v>
      </c>
      <c r="F149" s="45" t="s">
        <v>337</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200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217</v>
      </c>
      <c r="E151" s="71" t="s">
        <v>489</v>
      </c>
      <c r="F151" s="43" t="s">
        <v>353</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195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220</v>
      </c>
      <c r="E153" s="71" t="s">
        <v>45</v>
      </c>
      <c r="F153" s="43" t="s">
        <v>354</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200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221</v>
      </c>
      <c r="E155" s="71" t="s">
        <v>490</v>
      </c>
      <c r="F155" s="75" t="s">
        <v>355</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222</v>
      </c>
      <c r="E156" s="71" t="s">
        <v>489</v>
      </c>
      <c r="F156" s="43" t="s">
        <v>356</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522</v>
      </c>
      <c r="E157" s="71" t="s">
        <v>489</v>
      </c>
      <c r="F157" s="43" t="s">
        <v>374</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200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523</v>
      </c>
      <c r="E159" s="71" t="s">
        <v>489</v>
      </c>
      <c r="F159" s="43" t="s">
        <v>375</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200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519</v>
      </c>
      <c r="E161" s="71">
        <v>1060</v>
      </c>
      <c r="F161" s="76" t="s">
        <v>371</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520</v>
      </c>
      <c r="E162" s="71" t="s">
        <v>45</v>
      </c>
      <c r="F162" s="76" t="s">
        <v>372</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215</v>
      </c>
      <c r="E163" s="71" t="s">
        <v>488</v>
      </c>
      <c r="F163" s="43" t="s">
        <v>216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200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248</v>
      </c>
      <c r="D165" s="23"/>
      <c r="E165" s="23"/>
      <c r="F165" s="22" t="s">
        <v>129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249</v>
      </c>
      <c r="D166" s="23"/>
      <c r="E166" s="23"/>
      <c r="F166" s="22" t="s">
        <v>129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87</v>
      </c>
      <c r="C167" s="17" t="s">
        <v>250</v>
      </c>
      <c r="D167" s="17" t="s">
        <v>81</v>
      </c>
      <c r="E167" s="17" t="s">
        <v>76</v>
      </c>
      <c r="F167" s="12" t="s">
        <v>291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513</v>
      </c>
      <c r="D168" s="17" t="s">
        <v>510</v>
      </c>
      <c r="E168" s="17"/>
      <c r="F168" s="12" t="s">
        <v>512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195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514</v>
      </c>
      <c r="D170" s="17" t="s">
        <v>511</v>
      </c>
      <c r="E170" s="17"/>
      <c r="F170" s="12" t="s">
        <v>515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195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251</v>
      </c>
      <c r="D172" s="16" t="s">
        <v>450</v>
      </c>
      <c r="E172" s="16"/>
      <c r="F172" s="13" t="s">
        <v>451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252</v>
      </c>
      <c r="D173" s="17" t="s">
        <v>130</v>
      </c>
      <c r="E173" s="17" t="s">
        <v>454</v>
      </c>
      <c r="F173" s="12" t="s">
        <v>376</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131</v>
      </c>
      <c r="E174" s="17" t="s">
        <v>454</v>
      </c>
      <c r="F174" s="12" t="s">
        <v>455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253</v>
      </c>
      <c r="D175" s="17" t="s">
        <v>452</v>
      </c>
      <c r="E175" s="17" t="s">
        <v>456</v>
      </c>
      <c r="F175" s="12" t="s">
        <v>377</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254</v>
      </c>
      <c r="D176" s="17" t="s">
        <v>453</v>
      </c>
      <c r="E176" s="17" t="s">
        <v>456</v>
      </c>
      <c r="F176" s="12" t="s">
        <v>503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96</v>
      </c>
      <c r="E177" s="16"/>
      <c r="F177" s="10" t="s">
        <v>97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84</v>
      </c>
      <c r="E178" s="17" t="s">
        <v>491</v>
      </c>
      <c r="F178" s="20" t="s">
        <v>314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255</v>
      </c>
      <c r="D179" s="16" t="s">
        <v>457</v>
      </c>
      <c r="E179" s="16"/>
      <c r="F179" s="13" t="s">
        <v>458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256</v>
      </c>
      <c r="D180" s="17" t="s">
        <v>459</v>
      </c>
      <c r="E180" s="17" t="s">
        <v>460</v>
      </c>
      <c r="F180" s="12" t="s">
        <v>132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257</v>
      </c>
      <c r="D181" s="17" t="s">
        <v>352</v>
      </c>
      <c r="E181" s="17" t="s">
        <v>492</v>
      </c>
      <c r="F181" s="12" t="s">
        <v>33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258</v>
      </c>
      <c r="D182" s="16" t="s">
        <v>133</v>
      </c>
      <c r="E182" s="16"/>
      <c r="F182" s="13" t="s">
        <v>34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259</v>
      </c>
      <c r="D183" s="17" t="s">
        <v>134</v>
      </c>
      <c r="E183" s="17" t="s">
        <v>461</v>
      </c>
      <c r="F183" s="12" t="s">
        <v>378</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184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260</v>
      </c>
      <c r="D185" s="17" t="s">
        <v>135</v>
      </c>
      <c r="E185" s="17" t="s">
        <v>461</v>
      </c>
      <c r="F185" s="12" t="s">
        <v>379</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185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261</v>
      </c>
      <c r="D187" s="16" t="s">
        <v>462</v>
      </c>
      <c r="E187" s="16"/>
      <c r="F187" s="13" t="s">
        <v>67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262</v>
      </c>
      <c r="D188" s="17" t="s">
        <v>136</v>
      </c>
      <c r="E188" s="17" t="s">
        <v>463</v>
      </c>
      <c r="F188" s="12" t="s">
        <v>380</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263</v>
      </c>
      <c r="D189" s="17" t="s">
        <v>137</v>
      </c>
      <c r="E189" s="17" t="s">
        <v>464</v>
      </c>
      <c r="F189" s="12" t="s">
        <v>138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264</v>
      </c>
      <c r="D190" s="17" t="s">
        <v>139</v>
      </c>
      <c r="E190" s="17" t="s">
        <v>465</v>
      </c>
      <c r="F190" s="12" t="s">
        <v>466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265</v>
      </c>
      <c r="D191" s="17" t="s">
        <v>140</v>
      </c>
      <c r="E191" s="17" t="s">
        <v>468</v>
      </c>
      <c r="F191" s="12" t="s">
        <v>467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266</v>
      </c>
      <c r="D192" s="21"/>
      <c r="E192" s="21"/>
      <c r="F192" s="22" t="s">
        <v>141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267</v>
      </c>
      <c r="D193" s="21"/>
      <c r="E193" s="21"/>
      <c r="F193" s="22" t="s">
        <v>141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87</v>
      </c>
      <c r="C194" s="17" t="s">
        <v>268</v>
      </c>
      <c r="D194" s="17" t="s">
        <v>81</v>
      </c>
      <c r="E194" s="17" t="s">
        <v>76</v>
      </c>
      <c r="F194" s="12" t="s">
        <v>291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269</v>
      </c>
      <c r="D195" s="17" t="s">
        <v>103</v>
      </c>
      <c r="E195" s="17" t="s">
        <v>44</v>
      </c>
      <c r="F195" s="20" t="s">
        <v>296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270</v>
      </c>
      <c r="D196" s="17" t="s">
        <v>104</v>
      </c>
      <c r="E196" s="17" t="s">
        <v>493</v>
      </c>
      <c r="F196" s="20" t="s">
        <v>316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271</v>
      </c>
      <c r="D197" s="74" t="s">
        <v>221</v>
      </c>
      <c r="E197" s="17" t="s">
        <v>490</v>
      </c>
      <c r="F197" s="75" t="s">
        <v>355</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273</v>
      </c>
      <c r="D198" s="17" t="s">
        <v>440</v>
      </c>
      <c r="E198" s="17" t="s">
        <v>495</v>
      </c>
      <c r="F198" s="20" t="s">
        <v>381</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272</v>
      </c>
      <c r="D199" s="17" t="s">
        <v>453</v>
      </c>
      <c r="E199" s="17" t="s">
        <v>494</v>
      </c>
      <c r="F199" s="12" t="s">
        <v>503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274</v>
      </c>
      <c r="D200" s="17" t="s">
        <v>84</v>
      </c>
      <c r="E200" s="17" t="s">
        <v>491</v>
      </c>
      <c r="F200" s="20" t="s">
        <v>314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275</v>
      </c>
      <c r="D201" s="17" t="s">
        <v>118</v>
      </c>
      <c r="E201" s="17">
        <v>921</v>
      </c>
      <c r="F201" s="20" t="s">
        <v>382</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276</v>
      </c>
      <c r="D202" s="17" t="s">
        <v>352</v>
      </c>
      <c r="E202" s="17">
        <v>456</v>
      </c>
      <c r="F202" s="12" t="s">
        <v>33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277</v>
      </c>
      <c r="D203" s="17" t="s">
        <v>99</v>
      </c>
      <c r="E203" s="17" t="s">
        <v>153</v>
      </c>
      <c r="F203" s="20" t="s">
        <v>128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186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315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187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79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278</v>
      </c>
      <c r="D208" s="21"/>
      <c r="E208" s="21"/>
      <c r="F208" s="22" t="s">
        <v>142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279</v>
      </c>
      <c r="D209" s="21"/>
      <c r="E209" s="21"/>
      <c r="F209" s="22" t="s">
        <v>142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87</v>
      </c>
      <c r="C210" s="17" t="s">
        <v>280</v>
      </c>
      <c r="D210" s="17" t="s">
        <v>81</v>
      </c>
      <c r="E210" s="17" t="s">
        <v>76</v>
      </c>
      <c r="F210" s="12" t="s">
        <v>291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99</v>
      </c>
      <c r="E211" s="17" t="s">
        <v>153</v>
      </c>
      <c r="F211" s="20" t="s">
        <v>128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188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189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190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191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192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62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32</v>
      </c>
      <c r="E219" s="16" t="s">
        <v>83</v>
      </c>
      <c r="F219" s="10" t="s">
        <v>20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282</v>
      </c>
      <c r="D220" s="23"/>
      <c r="E220" s="23"/>
      <c r="F220" s="22" t="s">
        <v>281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283</v>
      </c>
      <c r="D221" s="23"/>
      <c r="E221" s="23"/>
      <c r="F221" s="22" t="s">
        <v>281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87</v>
      </c>
      <c r="C222" s="17" t="s">
        <v>284</v>
      </c>
      <c r="D222" s="17" t="s">
        <v>81</v>
      </c>
      <c r="E222" s="17" t="s">
        <v>76</v>
      </c>
      <c r="F222" s="12" t="s">
        <v>291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286</v>
      </c>
      <c r="D223" s="17" t="s">
        <v>99</v>
      </c>
      <c r="E223" s="17" t="s">
        <v>497</v>
      </c>
      <c r="F223" s="20" t="s">
        <v>128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285</v>
      </c>
      <c r="D225" s="17" t="s">
        <v>143</v>
      </c>
      <c r="E225" s="17" t="s">
        <v>496</v>
      </c>
      <c r="F225" s="12" t="s">
        <v>469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287</v>
      </c>
      <c r="D226" s="23"/>
      <c r="E226" s="23"/>
      <c r="F226" s="22" t="s">
        <v>144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288</v>
      </c>
      <c r="D227" s="23"/>
      <c r="E227" s="23"/>
      <c r="F227" s="22" t="s">
        <v>144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289</v>
      </c>
      <c r="D228" s="17" t="s">
        <v>145</v>
      </c>
      <c r="E228" s="17" t="s">
        <v>470</v>
      </c>
      <c r="F228" s="12" t="s">
        <v>471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290</v>
      </c>
      <c r="D229" s="17" t="s">
        <v>500</v>
      </c>
      <c r="E229" s="17" t="s">
        <v>501</v>
      </c>
      <c r="F229" s="30" t="s">
        <v>383</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178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63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88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176</v>
      </c>
      <c r="D237" s="234"/>
      <c r="E237" s="234"/>
      <c r="F237" s="234"/>
      <c r="G237" s="234"/>
      <c r="H237" s="32"/>
      <c r="I237" s="32"/>
      <c r="J237" s="32"/>
      <c r="K237" s="32"/>
      <c r="L237" s="32"/>
      <c r="M237" s="32"/>
      <c r="N237" s="32"/>
      <c r="O237" s="32"/>
      <c r="P237" s="32"/>
      <c r="Q237" s="32"/>
      <c r="R237" s="32"/>
      <c r="S237" s="32"/>
      <c r="T237" s="32"/>
      <c r="U237" s="32"/>
      <c r="V237" s="32"/>
      <c r="W237" s="32" t="s">
        <v>177</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518</v>
      </c>
      <c r="C1" s="236"/>
      <c r="D1" s="236"/>
    </row>
    <row r="2" ht="18" customHeight="1" hidden="1">
      <c r="C2" s="91"/>
    </row>
    <row r="3" spans="3:9" ht="18" customHeight="1" hidden="1">
      <c r="C3" s="91"/>
      <c r="I3" s="92"/>
    </row>
    <row r="4" ht="18" customHeight="1"/>
    <row r="5" spans="1:3" ht="56.25" customHeight="1">
      <c r="A5" s="230" t="s">
        <v>48</v>
      </c>
      <c r="B5" s="230"/>
      <c r="C5" s="230"/>
    </row>
    <row r="6" spans="1:3" ht="9" customHeight="1">
      <c r="A6" s="231"/>
      <c r="B6" s="231"/>
      <c r="C6" s="231"/>
    </row>
    <row r="7" spans="1:3" ht="49.5" customHeight="1">
      <c r="A7" s="112" t="s">
        <v>66</v>
      </c>
      <c r="B7" s="112" t="s">
        <v>49</v>
      </c>
      <c r="C7" s="112" t="s">
        <v>487</v>
      </c>
    </row>
    <row r="8" spans="1:3" ht="44.25" customHeight="1">
      <c r="A8" s="108" t="s">
        <v>50</v>
      </c>
      <c r="B8" s="94" t="s">
        <v>59</v>
      </c>
      <c r="C8" s="109" t="s">
        <v>51</v>
      </c>
    </row>
    <row r="9" spans="1:3" ht="56.25">
      <c r="A9" s="259" t="s">
        <v>52</v>
      </c>
      <c r="B9" s="260" t="s">
        <v>60</v>
      </c>
      <c r="C9" s="109" t="s">
        <v>53</v>
      </c>
    </row>
    <row r="10" spans="1:3" ht="81" customHeight="1">
      <c r="A10" s="259"/>
      <c r="B10" s="260"/>
      <c r="C10" s="109" t="s">
        <v>54</v>
      </c>
    </row>
    <row r="11" spans="1:3" ht="57.75" customHeight="1">
      <c r="A11" s="108" t="s">
        <v>55</v>
      </c>
      <c r="B11" s="94" t="s">
        <v>61</v>
      </c>
      <c r="C11" s="109" t="s">
        <v>56</v>
      </c>
    </row>
    <row r="12" spans="1:3" ht="57" customHeight="1">
      <c r="A12" s="259" t="s">
        <v>57</v>
      </c>
      <c r="B12" s="227" t="s">
        <v>58</v>
      </c>
      <c r="C12" s="110" t="s">
        <v>472</v>
      </c>
    </row>
    <row r="13" spans="1:3" ht="75" customHeight="1">
      <c r="A13" s="259"/>
      <c r="B13" s="227"/>
      <c r="C13" s="109" t="s">
        <v>473</v>
      </c>
    </row>
    <row r="14" spans="1:3" ht="54.75" customHeight="1">
      <c r="A14" s="259" t="s">
        <v>57</v>
      </c>
      <c r="B14" s="227" t="s">
        <v>474</v>
      </c>
      <c r="C14" s="110" t="s">
        <v>475</v>
      </c>
    </row>
    <row r="15" spans="1:3" ht="87.75" customHeight="1">
      <c r="A15" s="259"/>
      <c r="B15" s="227"/>
      <c r="C15" s="109" t="s">
        <v>473</v>
      </c>
    </row>
    <row r="16" spans="1:3" ht="54.75" customHeight="1">
      <c r="A16" s="259" t="s">
        <v>476</v>
      </c>
      <c r="B16" s="229" t="s">
        <v>65</v>
      </c>
      <c r="C16" s="109" t="s">
        <v>475</v>
      </c>
    </row>
    <row r="17" spans="1:3" ht="72.75" customHeight="1">
      <c r="A17" s="259"/>
      <c r="B17" s="229"/>
      <c r="C17" s="109" t="s">
        <v>54</v>
      </c>
    </row>
    <row r="18" spans="1:3" ht="45.75" customHeight="1">
      <c r="A18" s="108" t="s">
        <v>477</v>
      </c>
      <c r="B18" s="95" t="s">
        <v>478</v>
      </c>
      <c r="C18" s="109" t="s">
        <v>56</v>
      </c>
    </row>
    <row r="19" spans="1:3" ht="62.25" customHeight="1">
      <c r="A19" s="259" t="s">
        <v>479</v>
      </c>
      <c r="B19" s="229" t="s">
        <v>480</v>
      </c>
      <c r="C19" s="109" t="s">
        <v>475</v>
      </c>
    </row>
    <row r="20" spans="1:3" ht="75">
      <c r="A20" s="259"/>
      <c r="B20" s="229"/>
      <c r="C20" s="109" t="s">
        <v>54</v>
      </c>
    </row>
    <row r="21" spans="1:3" ht="37.5" hidden="1">
      <c r="A21" s="108" t="s">
        <v>481</v>
      </c>
      <c r="B21" s="95" t="s">
        <v>482</v>
      </c>
      <c r="C21" s="109"/>
    </row>
    <row r="22" spans="1:3" ht="18.75" hidden="1">
      <c r="A22" s="108"/>
      <c r="B22" s="96" t="s">
        <v>483</v>
      </c>
      <c r="C22" s="109"/>
    </row>
    <row r="23" spans="1:3" ht="56.25" hidden="1">
      <c r="A23" s="108"/>
      <c r="B23" s="97" t="s">
        <v>484</v>
      </c>
      <c r="C23" s="109" t="s">
        <v>485</v>
      </c>
    </row>
    <row r="24" spans="1:3" ht="56.25" hidden="1">
      <c r="A24" s="108"/>
      <c r="B24" s="97" t="s">
        <v>486</v>
      </c>
      <c r="C24" s="109" t="s">
        <v>485</v>
      </c>
    </row>
    <row r="25" spans="1:3" ht="37.5" hidden="1">
      <c r="A25" s="108"/>
      <c r="B25" s="97" t="s">
        <v>157</v>
      </c>
      <c r="C25" s="109" t="s">
        <v>158</v>
      </c>
    </row>
    <row r="26" spans="1:3" ht="21.75" customHeight="1" hidden="1">
      <c r="A26" s="108"/>
      <c r="B26" s="97" t="s">
        <v>483</v>
      </c>
      <c r="C26" s="109"/>
    </row>
    <row r="27" spans="1:3" ht="75" hidden="1">
      <c r="A27" s="108"/>
      <c r="B27" s="96" t="s">
        <v>159</v>
      </c>
      <c r="C27" s="109" t="s">
        <v>160</v>
      </c>
    </row>
    <row r="28" spans="1:3" ht="120.75" customHeight="1" hidden="1">
      <c r="A28" s="108"/>
      <c r="B28" s="96" t="s">
        <v>161</v>
      </c>
      <c r="C28" s="109" t="s">
        <v>162</v>
      </c>
    </row>
    <row r="29" spans="1:3" ht="60.75" customHeight="1" hidden="1">
      <c r="A29" s="108"/>
      <c r="B29" s="97" t="s">
        <v>163</v>
      </c>
      <c r="C29" s="109" t="s">
        <v>164</v>
      </c>
    </row>
    <row r="30" spans="1:3" ht="80.25" customHeight="1" hidden="1">
      <c r="A30" s="108"/>
      <c r="B30" s="97" t="s">
        <v>165</v>
      </c>
      <c r="C30" s="109" t="s">
        <v>162</v>
      </c>
    </row>
    <row r="31" spans="1:3" ht="56.25" hidden="1">
      <c r="A31" s="108"/>
      <c r="B31" s="98" t="s">
        <v>166</v>
      </c>
      <c r="C31" s="109" t="s">
        <v>167</v>
      </c>
    </row>
    <row r="32" spans="1:3" ht="56.25" hidden="1">
      <c r="A32" s="108"/>
      <c r="B32" s="99" t="s">
        <v>168</v>
      </c>
      <c r="C32" s="109" t="s">
        <v>169</v>
      </c>
    </row>
    <row r="33" spans="1:3" ht="93.75" hidden="1">
      <c r="A33" s="108"/>
      <c r="B33" s="99" t="s">
        <v>170</v>
      </c>
      <c r="C33" s="111" t="s">
        <v>171</v>
      </c>
    </row>
    <row r="34" spans="1:3" ht="75" hidden="1">
      <c r="A34" s="108" t="s">
        <v>172</v>
      </c>
      <c r="B34" s="95" t="s">
        <v>64</v>
      </c>
      <c r="C34" s="109" t="s">
        <v>158</v>
      </c>
    </row>
    <row r="35" spans="1:4" ht="55.5" customHeight="1">
      <c r="A35" s="108" t="s">
        <v>173</v>
      </c>
      <c r="B35" s="228" t="s">
        <v>174</v>
      </c>
      <c r="C35" s="110" t="s">
        <v>475</v>
      </c>
      <c r="D35" s="100"/>
    </row>
    <row r="36" spans="1:4" ht="81" customHeight="1">
      <c r="A36" s="108" t="s">
        <v>175</v>
      </c>
      <c r="B36" s="227"/>
      <c r="C36" s="109" t="s">
        <v>473</v>
      </c>
      <c r="D36" s="101"/>
    </row>
    <row r="37" spans="1:4" ht="65.25" customHeight="1">
      <c r="A37" s="102"/>
      <c r="B37" s="103"/>
      <c r="C37" s="104"/>
      <c r="D37" s="105"/>
    </row>
    <row r="38" spans="1:12" s="8" customFormat="1" ht="12.75" customHeight="1">
      <c r="A38" s="25" t="s">
        <v>176</v>
      </c>
      <c r="B38" s="26"/>
      <c r="C38" s="117" t="s">
        <v>177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1">
      <selection activeCell="J1" sqref="J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24" width="0" style="128" hidden="1" customWidth="1"/>
    <col min="25" max="16384" width="9.33203125" style="128" customWidth="1"/>
  </cols>
  <sheetData>
    <row r="1" spans="1:10" ht="26.25" customHeight="1">
      <c r="A1" s="265" t="s">
        <v>325</v>
      </c>
      <c r="B1" s="265"/>
      <c r="C1" s="265"/>
      <c r="D1" s="265"/>
      <c r="E1" s="265"/>
      <c r="F1" s="265"/>
      <c r="G1" s="265"/>
      <c r="H1" s="265"/>
      <c r="I1" s="182"/>
      <c r="J1" s="182"/>
    </row>
    <row r="2" spans="1:10" ht="28.5" customHeight="1">
      <c r="A2" s="266" t="s">
        <v>326</v>
      </c>
      <c r="B2" s="266"/>
      <c r="C2" s="266"/>
      <c r="D2" s="266"/>
      <c r="E2" s="266"/>
      <c r="F2" s="266"/>
      <c r="G2" s="266"/>
      <c r="H2" s="266"/>
      <c r="I2" s="183"/>
      <c r="J2" s="183"/>
    </row>
    <row r="3" spans="3:10" ht="18.75">
      <c r="C3" s="146"/>
      <c r="D3" s="129"/>
      <c r="E3" s="147"/>
      <c r="G3" s="148" t="s">
        <v>327</v>
      </c>
      <c r="I3" s="224"/>
      <c r="J3" s="184"/>
    </row>
    <row r="4" spans="1:19" ht="18.75">
      <c r="A4" s="268" t="s">
        <v>317</v>
      </c>
      <c r="B4" s="156"/>
      <c r="C4" s="268" t="s">
        <v>319</v>
      </c>
      <c r="D4" s="267" t="s">
        <v>320</v>
      </c>
      <c r="E4" s="267" t="s">
        <v>68</v>
      </c>
      <c r="F4" s="267" t="s">
        <v>69</v>
      </c>
      <c r="G4" s="132" t="s">
        <v>73</v>
      </c>
      <c r="H4" s="264" t="s">
        <v>17</v>
      </c>
      <c r="I4" s="264" t="s">
        <v>334</v>
      </c>
      <c r="J4" s="185"/>
      <c r="Q4" s="186" t="s">
        <v>357</v>
      </c>
      <c r="R4" s="187" t="s">
        <v>358</v>
      </c>
      <c r="S4" s="188" t="s">
        <v>359</v>
      </c>
    </row>
    <row r="5" spans="1:23" ht="75.75" customHeight="1">
      <c r="A5" s="268"/>
      <c r="B5" s="9" t="s">
        <v>318</v>
      </c>
      <c r="C5" s="268"/>
      <c r="D5" s="267"/>
      <c r="E5" s="267"/>
      <c r="F5" s="267"/>
      <c r="G5" s="149" t="s">
        <v>82</v>
      </c>
      <c r="H5" s="264"/>
      <c r="I5" s="264"/>
      <c r="J5" s="223"/>
      <c r="K5" s="159" t="s">
        <v>29</v>
      </c>
      <c r="L5" s="189" t="s">
        <v>360</v>
      </c>
      <c r="M5" s="189" t="s">
        <v>361</v>
      </c>
      <c r="N5" s="189" t="s">
        <v>362</v>
      </c>
      <c r="O5" s="189" t="s">
        <v>363</v>
      </c>
      <c r="P5" s="189" t="s">
        <v>364</v>
      </c>
      <c r="Q5" s="189" t="s">
        <v>365</v>
      </c>
      <c r="R5" s="189" t="s">
        <v>366</v>
      </c>
      <c r="S5" s="189" t="s">
        <v>367</v>
      </c>
      <c r="T5" s="189" t="s">
        <v>368</v>
      </c>
      <c r="U5" s="189" t="s">
        <v>369</v>
      </c>
      <c r="V5" s="189" t="s">
        <v>370</v>
      </c>
      <c r="W5" s="189" t="s">
        <v>70</v>
      </c>
    </row>
    <row r="6" spans="1:11" s="131" customFormat="1" ht="25.5" customHeight="1">
      <c r="A6" s="261" t="s">
        <v>328</v>
      </c>
      <c r="B6" s="262"/>
      <c r="C6" s="262"/>
      <c r="D6" s="262"/>
      <c r="E6" s="262"/>
      <c r="F6" s="262"/>
      <c r="G6" s="262"/>
      <c r="H6" s="262"/>
      <c r="I6" s="263"/>
      <c r="J6" s="190"/>
      <c r="K6" s="128"/>
    </row>
    <row r="7" spans="1:23" ht="37.5" customHeight="1">
      <c r="A7" s="150">
        <v>1</v>
      </c>
      <c r="B7" s="169"/>
      <c r="C7" s="151" t="s">
        <v>329</v>
      </c>
      <c r="D7" s="152">
        <f>D8+D15</f>
        <v>24335662.520000003</v>
      </c>
      <c r="E7" s="152">
        <f>E8+E15</f>
        <v>4000000</v>
      </c>
      <c r="F7" s="152">
        <f>F8+F15</f>
        <v>20335662.520000003</v>
      </c>
      <c r="G7" s="152">
        <f>G8+G15</f>
        <v>16616888.870000003</v>
      </c>
      <c r="H7" s="175">
        <f>H8+H15</f>
        <v>4096221.9600000004</v>
      </c>
      <c r="I7" s="152">
        <f>H7/(L7+M7+N7+O7+P7)*100</f>
        <v>37.62951453321373</v>
      </c>
      <c r="J7" s="191"/>
      <c r="K7" s="192">
        <f aca="true" t="shared" si="0" ref="K7:K50">L7+M7+N7+O7+P7+Q7-H7</f>
        <v>10489440.56</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321</v>
      </c>
      <c r="B8" s="134"/>
      <c r="C8" s="153" t="s">
        <v>330</v>
      </c>
      <c r="D8" s="154">
        <f>D9+D13+D14+D12</f>
        <v>5850000</v>
      </c>
      <c r="E8" s="154">
        <f>E9+E13+E14+E12</f>
        <v>4000000</v>
      </c>
      <c r="F8" s="154">
        <f>F9+F13+F14+F12</f>
        <v>1850000</v>
      </c>
      <c r="G8" s="154"/>
      <c r="H8" s="176">
        <f>H9+H13+H14+H12</f>
        <v>1881562.5100000002</v>
      </c>
      <c r="I8" s="154">
        <f aca="true" t="shared" si="2" ref="I8:I22">H8/(L8+M8+N8+O8+P8+Q8)*100</f>
        <v>46.45833358024692</v>
      </c>
      <c r="J8" s="194"/>
      <c r="K8" s="195">
        <f t="shared" si="0"/>
        <v>2168437.4899999998</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536</v>
      </c>
      <c r="D9" s="155">
        <f>F9+E9</f>
        <v>1700000</v>
      </c>
      <c r="E9" s="155">
        <f>E11</f>
        <v>0</v>
      </c>
      <c r="F9" s="155">
        <v>1700000</v>
      </c>
      <c r="G9" s="156"/>
      <c r="H9" s="177">
        <f>145975.7+110885.5+10080+85250+418006.2+59549+45060.24+257580+19173.6+27739.2+228900</f>
        <v>1408199.4400000002</v>
      </c>
      <c r="I9" s="198">
        <f>H9/(L9+M9+N9+O9+P9+Q9)*100</f>
        <v>82.8352611764706</v>
      </c>
      <c r="J9" s="199"/>
      <c r="K9" s="200">
        <f t="shared" si="0"/>
        <v>291800.5599999998</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331</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414</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332</v>
      </c>
      <c r="D12" s="155">
        <f>E12</f>
        <v>4000000</v>
      </c>
      <c r="E12" s="155">
        <f>3500000+500000</f>
        <v>4000000</v>
      </c>
      <c r="F12" s="155"/>
      <c r="G12" s="156"/>
      <c r="H12" s="177">
        <f>241334.4+64578+48081</f>
        <v>353993.4</v>
      </c>
      <c r="I12" s="198">
        <f t="shared" si="2"/>
        <v>16.09060909090909</v>
      </c>
      <c r="J12" s="199"/>
      <c r="K12" s="200">
        <f t="shared" si="0"/>
        <v>1846006.6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333</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393</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322</v>
      </c>
      <c r="B15" s="134"/>
      <c r="C15" s="159" t="s">
        <v>394</v>
      </c>
      <c r="D15" s="154">
        <f>SUM(D16:D49)</f>
        <v>18485662.520000003</v>
      </c>
      <c r="E15" s="154"/>
      <c r="F15" s="154">
        <f>SUM(F16:F49)</f>
        <v>18485662.520000003</v>
      </c>
      <c r="G15" s="154">
        <f>SUM(G16:G49)</f>
        <v>16616888.870000003</v>
      </c>
      <c r="H15" s="176">
        <f>SUM(H16:H49)</f>
        <v>2214659.45</v>
      </c>
      <c r="I15" s="154">
        <f t="shared" si="2"/>
        <v>21.020599756264787</v>
      </c>
      <c r="J15" s="194"/>
      <c r="K15" s="195">
        <f t="shared" si="0"/>
        <v>8321003.069999999</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525</v>
      </c>
      <c r="D16" s="155">
        <f>F16</f>
        <v>1868773.6500000001</v>
      </c>
      <c r="E16" s="136"/>
      <c r="F16" s="155">
        <f>1883424.34-14650.69</f>
        <v>1868773.6500000001</v>
      </c>
      <c r="G16" s="156"/>
      <c r="H16" s="177">
        <f>11331.03+86811.92+1531.69+1353.6+47120.79</f>
        <v>148149.03</v>
      </c>
      <c r="I16" s="198">
        <f t="shared" si="2"/>
        <v>7.927606962994155</v>
      </c>
      <c r="J16" s="199"/>
      <c r="K16" s="200">
        <f t="shared" si="0"/>
        <v>1720624.6199999999</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399</v>
      </c>
      <c r="D17" s="160">
        <f aca="true" t="shared" si="6" ref="D17:D49">F17</f>
        <v>10000000</v>
      </c>
      <c r="E17" s="130"/>
      <c r="F17" s="155">
        <f aca="true" t="shared" si="7" ref="F17:F49">G17</f>
        <v>10000000</v>
      </c>
      <c r="G17" s="155">
        <v>10000000</v>
      </c>
      <c r="H17" s="177">
        <v>0</v>
      </c>
      <c r="I17" s="198">
        <f t="shared" si="2"/>
        <v>0</v>
      </c>
      <c r="J17" s="199"/>
      <c r="K17" s="200">
        <f t="shared" si="0"/>
        <v>3100000</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526</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527</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528</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529</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530</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395</v>
      </c>
      <c r="D23" s="160">
        <f t="shared" si="6"/>
        <v>0</v>
      </c>
      <c r="E23" s="160"/>
      <c r="F23" s="160">
        <f t="shared" si="7"/>
        <v>0</v>
      </c>
      <c r="G23" s="160"/>
      <c r="H23" s="177"/>
      <c r="I23" s="198" t="e">
        <f aca="true" t="shared" si="8" ref="I23:I38">H23/(L23+M23+N23+O23+P23)*100</f>
        <v>#DIV/0!</v>
      </c>
      <c r="J23" s="199"/>
      <c r="K23" s="200">
        <f t="shared" si="0"/>
        <v>0</v>
      </c>
      <c r="L23" s="208"/>
      <c r="M23" s="209"/>
      <c r="N23" s="209"/>
      <c r="O23" s="209"/>
      <c r="P23" s="209"/>
      <c r="Q23" s="209"/>
      <c r="R23" s="209"/>
      <c r="S23" s="209"/>
      <c r="T23" s="209"/>
      <c r="U23" s="209"/>
      <c r="V23" s="209"/>
      <c r="W23" s="188">
        <f t="shared" si="4"/>
        <v>0</v>
      </c>
    </row>
    <row r="24" spans="1:23" s="131" customFormat="1" ht="18.75" hidden="1">
      <c r="A24" s="138"/>
      <c r="B24" s="138"/>
      <c r="C24" s="137" t="s">
        <v>396</v>
      </c>
      <c r="D24" s="160">
        <f t="shared" si="6"/>
        <v>0</v>
      </c>
      <c r="E24" s="160"/>
      <c r="F24" s="160">
        <f t="shared" si="7"/>
        <v>0</v>
      </c>
      <c r="G24" s="160"/>
      <c r="H24" s="177"/>
      <c r="I24" s="198" t="e">
        <f t="shared" si="8"/>
        <v>#DIV/0!</v>
      </c>
      <c r="J24" s="199"/>
      <c r="K24" s="200">
        <f t="shared" si="0"/>
        <v>0</v>
      </c>
      <c r="L24" s="208"/>
      <c r="M24" s="209"/>
      <c r="N24" s="209"/>
      <c r="O24" s="209"/>
      <c r="P24" s="209"/>
      <c r="Q24" s="209"/>
      <c r="R24" s="209"/>
      <c r="S24" s="209"/>
      <c r="T24" s="209"/>
      <c r="U24" s="209"/>
      <c r="V24" s="209"/>
      <c r="W24" s="188">
        <f t="shared" si="4"/>
        <v>0</v>
      </c>
    </row>
    <row r="25" spans="1:23" s="131" customFormat="1" ht="37.5" hidden="1">
      <c r="A25" s="138"/>
      <c r="B25" s="138"/>
      <c r="C25" s="137" t="s">
        <v>397</v>
      </c>
      <c r="D25" s="160">
        <f t="shared" si="6"/>
        <v>0</v>
      </c>
      <c r="E25" s="160"/>
      <c r="F25" s="160">
        <f t="shared" si="7"/>
        <v>0</v>
      </c>
      <c r="G25" s="160"/>
      <c r="H25" s="177"/>
      <c r="I25" s="198" t="e">
        <f t="shared" si="8"/>
        <v>#DIV/0!</v>
      </c>
      <c r="J25" s="199"/>
      <c r="K25" s="200">
        <f t="shared" si="0"/>
        <v>0</v>
      </c>
      <c r="L25" s="208"/>
      <c r="M25" s="209"/>
      <c r="N25" s="209"/>
      <c r="O25" s="209"/>
      <c r="P25" s="209"/>
      <c r="Q25" s="209"/>
      <c r="R25" s="209"/>
      <c r="S25" s="209"/>
      <c r="T25" s="209"/>
      <c r="U25" s="209"/>
      <c r="V25" s="209"/>
      <c r="W25" s="188">
        <f t="shared" si="4"/>
        <v>0</v>
      </c>
    </row>
    <row r="26" spans="1:23" s="131" customFormat="1" ht="18.75" hidden="1">
      <c r="A26" s="138"/>
      <c r="B26" s="138"/>
      <c r="C26" s="137" t="s">
        <v>398</v>
      </c>
      <c r="D26" s="160">
        <f t="shared" si="6"/>
        <v>0</v>
      </c>
      <c r="E26" s="160"/>
      <c r="F26" s="160">
        <f t="shared" si="7"/>
        <v>0</v>
      </c>
      <c r="G26" s="160"/>
      <c r="H26" s="177"/>
      <c r="I26" s="198" t="e">
        <f t="shared" si="8"/>
        <v>#DIV/0!</v>
      </c>
      <c r="J26" s="199"/>
      <c r="K26" s="200">
        <f t="shared" si="0"/>
        <v>0</v>
      </c>
      <c r="L26" s="208"/>
      <c r="M26" s="209"/>
      <c r="N26" s="209"/>
      <c r="O26" s="209"/>
      <c r="P26" s="209"/>
      <c r="Q26" s="209"/>
      <c r="R26" s="209"/>
      <c r="S26" s="209"/>
      <c r="T26" s="209"/>
      <c r="U26" s="209"/>
      <c r="V26" s="209"/>
      <c r="W26" s="188">
        <f t="shared" si="4"/>
        <v>0</v>
      </c>
    </row>
    <row r="27" spans="1:23" s="131" customFormat="1" ht="18.75" hidden="1">
      <c r="A27" s="138"/>
      <c r="B27" s="138"/>
      <c r="C27" s="137" t="s">
        <v>399</v>
      </c>
      <c r="D27" s="160">
        <f t="shared" si="6"/>
        <v>0</v>
      </c>
      <c r="E27" s="160"/>
      <c r="F27" s="160">
        <f t="shared" si="7"/>
        <v>0</v>
      </c>
      <c r="G27" s="160"/>
      <c r="H27" s="177"/>
      <c r="I27" s="198" t="e">
        <f t="shared" si="8"/>
        <v>#DIV/0!</v>
      </c>
      <c r="J27" s="199"/>
      <c r="K27" s="200">
        <f t="shared" si="0"/>
        <v>0</v>
      </c>
      <c r="L27" s="208"/>
      <c r="M27" s="209"/>
      <c r="N27" s="209"/>
      <c r="O27" s="209"/>
      <c r="P27" s="209"/>
      <c r="Q27" s="209"/>
      <c r="R27" s="209"/>
      <c r="S27" s="209"/>
      <c r="T27" s="209"/>
      <c r="U27" s="209"/>
      <c r="V27" s="209"/>
      <c r="W27" s="188">
        <f t="shared" si="4"/>
        <v>0</v>
      </c>
    </row>
    <row r="28" spans="1:23" s="131" customFormat="1" ht="18.75" hidden="1">
      <c r="A28" s="138"/>
      <c r="B28" s="138"/>
      <c r="C28" s="137" t="s">
        <v>400</v>
      </c>
      <c r="D28" s="160">
        <f t="shared" si="6"/>
        <v>0</v>
      </c>
      <c r="E28" s="160"/>
      <c r="F28" s="160">
        <f t="shared" si="7"/>
        <v>0</v>
      </c>
      <c r="G28" s="160"/>
      <c r="H28" s="177"/>
      <c r="I28" s="198" t="e">
        <f t="shared" si="8"/>
        <v>#DIV/0!</v>
      </c>
      <c r="J28" s="199"/>
      <c r="K28" s="200">
        <f t="shared" si="0"/>
        <v>0</v>
      </c>
      <c r="L28" s="208"/>
      <c r="M28" s="209"/>
      <c r="N28" s="209"/>
      <c r="O28" s="209"/>
      <c r="P28" s="209"/>
      <c r="Q28" s="209"/>
      <c r="R28" s="209"/>
      <c r="S28" s="209"/>
      <c r="T28" s="209"/>
      <c r="U28" s="209"/>
      <c r="V28" s="209"/>
      <c r="W28" s="188">
        <f t="shared" si="4"/>
        <v>0</v>
      </c>
    </row>
    <row r="29" spans="1:23" s="131" customFormat="1" ht="37.5" hidden="1">
      <c r="A29" s="138"/>
      <c r="B29" s="138"/>
      <c r="C29" s="137" t="s">
        <v>401</v>
      </c>
      <c r="D29" s="160">
        <f t="shared" si="6"/>
        <v>0</v>
      </c>
      <c r="E29" s="160"/>
      <c r="F29" s="160">
        <f t="shared" si="7"/>
        <v>0</v>
      </c>
      <c r="G29" s="160"/>
      <c r="H29" s="177"/>
      <c r="I29" s="198" t="e">
        <f t="shared" si="8"/>
        <v>#DIV/0!</v>
      </c>
      <c r="J29" s="199"/>
      <c r="K29" s="200">
        <f t="shared" si="0"/>
        <v>0</v>
      </c>
      <c r="L29" s="208"/>
      <c r="M29" s="209"/>
      <c r="N29" s="209"/>
      <c r="O29" s="209"/>
      <c r="P29" s="209"/>
      <c r="Q29" s="209"/>
      <c r="R29" s="209"/>
      <c r="S29" s="209"/>
      <c r="T29" s="209"/>
      <c r="U29" s="209"/>
      <c r="V29" s="209"/>
      <c r="W29" s="188">
        <f t="shared" si="4"/>
        <v>0</v>
      </c>
    </row>
    <row r="30" spans="1:23" s="131" customFormat="1" ht="37.5" hidden="1">
      <c r="A30" s="138"/>
      <c r="B30" s="138"/>
      <c r="C30" s="137" t="s">
        <v>402</v>
      </c>
      <c r="D30" s="160">
        <f t="shared" si="6"/>
        <v>0</v>
      </c>
      <c r="E30" s="160"/>
      <c r="F30" s="160">
        <f t="shared" si="7"/>
        <v>0</v>
      </c>
      <c r="G30" s="160"/>
      <c r="H30" s="177"/>
      <c r="I30" s="198" t="e">
        <f t="shared" si="8"/>
        <v>#DIV/0!</v>
      </c>
      <c r="J30" s="199"/>
      <c r="K30" s="200">
        <f t="shared" si="0"/>
        <v>0</v>
      </c>
      <c r="L30" s="208"/>
      <c r="M30" s="209"/>
      <c r="N30" s="209"/>
      <c r="O30" s="209"/>
      <c r="P30" s="209"/>
      <c r="Q30" s="209"/>
      <c r="R30" s="209"/>
      <c r="S30" s="209"/>
      <c r="T30" s="209"/>
      <c r="U30" s="209"/>
      <c r="V30" s="209"/>
      <c r="W30" s="188">
        <f t="shared" si="4"/>
        <v>0</v>
      </c>
    </row>
    <row r="31" spans="1:23" s="131" customFormat="1" ht="18.75" hidden="1">
      <c r="A31" s="138"/>
      <c r="B31" s="138"/>
      <c r="C31" s="137" t="s">
        <v>403</v>
      </c>
      <c r="D31" s="160">
        <f t="shared" si="6"/>
        <v>0</v>
      </c>
      <c r="E31" s="160"/>
      <c r="F31" s="160">
        <f t="shared" si="7"/>
        <v>0</v>
      </c>
      <c r="G31" s="160"/>
      <c r="H31" s="177"/>
      <c r="I31" s="198" t="e">
        <f t="shared" si="8"/>
        <v>#DIV/0!</v>
      </c>
      <c r="J31" s="199"/>
      <c r="K31" s="200">
        <f t="shared" si="0"/>
        <v>0</v>
      </c>
      <c r="L31" s="208"/>
      <c r="M31" s="209"/>
      <c r="N31" s="209"/>
      <c r="O31" s="209"/>
      <c r="P31" s="209"/>
      <c r="Q31" s="209"/>
      <c r="R31" s="209"/>
      <c r="S31" s="209"/>
      <c r="T31" s="209"/>
      <c r="U31" s="209"/>
      <c r="V31" s="209"/>
      <c r="W31" s="188">
        <f t="shared" si="4"/>
        <v>0</v>
      </c>
    </row>
    <row r="32" spans="1:23" s="131" customFormat="1" ht="18.75" hidden="1">
      <c r="A32" s="138"/>
      <c r="B32" s="138"/>
      <c r="C32" s="137" t="s">
        <v>404</v>
      </c>
      <c r="D32" s="160">
        <f t="shared" si="6"/>
        <v>0</v>
      </c>
      <c r="E32" s="160"/>
      <c r="F32" s="160">
        <f t="shared" si="7"/>
        <v>0</v>
      </c>
      <c r="G32" s="160"/>
      <c r="H32" s="177"/>
      <c r="I32" s="198" t="e">
        <f t="shared" si="8"/>
        <v>#DIV/0!</v>
      </c>
      <c r="J32" s="199"/>
      <c r="K32" s="200">
        <f t="shared" si="0"/>
        <v>0</v>
      </c>
      <c r="L32" s="208"/>
      <c r="M32" s="209"/>
      <c r="N32" s="209"/>
      <c r="O32" s="209"/>
      <c r="P32" s="209"/>
      <c r="Q32" s="209"/>
      <c r="R32" s="209"/>
      <c r="S32" s="209"/>
      <c r="T32" s="209"/>
      <c r="U32" s="209"/>
      <c r="V32" s="209"/>
      <c r="W32" s="188">
        <f t="shared" si="4"/>
        <v>0</v>
      </c>
    </row>
    <row r="33" spans="1:23" s="131" customFormat="1" ht="37.5" hidden="1">
      <c r="A33" s="138"/>
      <c r="B33" s="138"/>
      <c r="C33" s="137" t="s">
        <v>405</v>
      </c>
      <c r="D33" s="160">
        <f t="shared" si="6"/>
        <v>0</v>
      </c>
      <c r="E33" s="160"/>
      <c r="F33" s="160">
        <f t="shared" si="7"/>
        <v>0</v>
      </c>
      <c r="G33" s="160"/>
      <c r="H33" s="177"/>
      <c r="I33" s="198" t="e">
        <f t="shared" si="8"/>
        <v>#DIV/0!</v>
      </c>
      <c r="J33" s="199"/>
      <c r="K33" s="200">
        <f t="shared" si="0"/>
        <v>0</v>
      </c>
      <c r="L33" s="208"/>
      <c r="M33" s="209"/>
      <c r="N33" s="209"/>
      <c r="O33" s="209"/>
      <c r="P33" s="209"/>
      <c r="Q33" s="209"/>
      <c r="R33" s="209"/>
      <c r="S33" s="209"/>
      <c r="T33" s="209"/>
      <c r="U33" s="209"/>
      <c r="V33" s="209"/>
      <c r="W33" s="188">
        <f t="shared" si="4"/>
        <v>0</v>
      </c>
    </row>
    <row r="34" spans="1:23" s="131" customFormat="1" ht="37.5" hidden="1">
      <c r="A34" s="138"/>
      <c r="B34" s="138"/>
      <c r="C34" s="137" t="s">
        <v>406</v>
      </c>
      <c r="D34" s="160">
        <f t="shared" si="6"/>
        <v>0</v>
      </c>
      <c r="E34" s="160"/>
      <c r="F34" s="160">
        <f t="shared" si="7"/>
        <v>0</v>
      </c>
      <c r="G34" s="160"/>
      <c r="H34" s="177"/>
      <c r="I34" s="198" t="e">
        <f t="shared" si="8"/>
        <v>#DIV/0!</v>
      </c>
      <c r="J34" s="199"/>
      <c r="K34" s="200">
        <f t="shared" si="0"/>
        <v>0</v>
      </c>
      <c r="L34" s="208"/>
      <c r="M34" s="209"/>
      <c r="N34" s="209"/>
      <c r="O34" s="209"/>
      <c r="P34" s="209"/>
      <c r="Q34" s="209"/>
      <c r="R34" s="209"/>
      <c r="S34" s="209"/>
      <c r="T34" s="209"/>
      <c r="U34" s="209"/>
      <c r="V34" s="209"/>
      <c r="W34" s="188">
        <f t="shared" si="4"/>
        <v>0</v>
      </c>
    </row>
    <row r="35" spans="1:23" s="131" customFormat="1" ht="37.5" hidden="1">
      <c r="A35" s="138"/>
      <c r="B35" s="138"/>
      <c r="C35" s="137" t="s">
        <v>407</v>
      </c>
      <c r="D35" s="160">
        <f t="shared" si="6"/>
        <v>0</v>
      </c>
      <c r="E35" s="160"/>
      <c r="F35" s="160">
        <f t="shared" si="7"/>
        <v>0</v>
      </c>
      <c r="G35" s="160"/>
      <c r="H35" s="177"/>
      <c r="I35" s="198" t="e">
        <f t="shared" si="8"/>
        <v>#DIV/0!</v>
      </c>
      <c r="J35" s="199"/>
      <c r="K35" s="200">
        <f t="shared" si="0"/>
        <v>0</v>
      </c>
      <c r="L35" s="208"/>
      <c r="M35" s="209"/>
      <c r="N35" s="209"/>
      <c r="O35" s="209"/>
      <c r="P35" s="209"/>
      <c r="Q35" s="209"/>
      <c r="R35" s="209"/>
      <c r="S35" s="209"/>
      <c r="T35" s="209"/>
      <c r="U35" s="209"/>
      <c r="V35" s="209"/>
      <c r="W35" s="188">
        <f t="shared" si="4"/>
        <v>0</v>
      </c>
    </row>
    <row r="36" spans="1:23" s="131" customFormat="1" ht="18.75" hidden="1">
      <c r="A36" s="138"/>
      <c r="B36" s="138"/>
      <c r="C36" s="137" t="s">
        <v>408</v>
      </c>
      <c r="D36" s="160">
        <f t="shared" si="6"/>
        <v>0</v>
      </c>
      <c r="E36" s="160"/>
      <c r="F36" s="160">
        <f t="shared" si="7"/>
        <v>0</v>
      </c>
      <c r="G36" s="160"/>
      <c r="H36" s="177"/>
      <c r="I36" s="198" t="e">
        <f t="shared" si="8"/>
        <v>#DIV/0!</v>
      </c>
      <c r="J36" s="199"/>
      <c r="K36" s="200">
        <f t="shared" si="0"/>
        <v>0</v>
      </c>
      <c r="L36" s="208"/>
      <c r="M36" s="209"/>
      <c r="N36" s="209"/>
      <c r="O36" s="209"/>
      <c r="P36" s="209"/>
      <c r="Q36" s="209"/>
      <c r="R36" s="209"/>
      <c r="S36" s="209"/>
      <c r="T36" s="209"/>
      <c r="U36" s="209"/>
      <c r="V36" s="209"/>
      <c r="W36" s="188">
        <f t="shared" si="4"/>
        <v>0</v>
      </c>
    </row>
    <row r="37" spans="1:23" s="131" customFormat="1" ht="37.5" hidden="1">
      <c r="A37" s="138"/>
      <c r="B37" s="138"/>
      <c r="C37" s="137" t="s">
        <v>409</v>
      </c>
      <c r="D37" s="160">
        <f t="shared" si="6"/>
        <v>0</v>
      </c>
      <c r="E37" s="160"/>
      <c r="F37" s="160">
        <f t="shared" si="7"/>
        <v>0</v>
      </c>
      <c r="G37" s="160"/>
      <c r="H37" s="177"/>
      <c r="I37" s="198" t="e">
        <f t="shared" si="8"/>
        <v>#DIV/0!</v>
      </c>
      <c r="J37" s="199"/>
      <c r="K37" s="200">
        <f t="shared" si="0"/>
        <v>0</v>
      </c>
      <c r="L37" s="208"/>
      <c r="M37" s="209"/>
      <c r="N37" s="209"/>
      <c r="O37" s="209"/>
      <c r="P37" s="209"/>
      <c r="Q37" s="209"/>
      <c r="R37" s="209"/>
      <c r="S37" s="209"/>
      <c r="T37" s="209"/>
      <c r="U37" s="209"/>
      <c r="V37" s="209"/>
      <c r="W37" s="188">
        <f t="shared" si="4"/>
        <v>0</v>
      </c>
    </row>
    <row r="38" spans="1:23" s="131" customFormat="1" ht="18.75" hidden="1">
      <c r="A38" s="138"/>
      <c r="B38" s="138"/>
      <c r="C38" s="137" t="s">
        <v>410</v>
      </c>
      <c r="D38" s="160">
        <f t="shared" si="6"/>
        <v>0</v>
      </c>
      <c r="E38" s="160"/>
      <c r="F38" s="160">
        <f t="shared" si="7"/>
        <v>0</v>
      </c>
      <c r="G38" s="160"/>
      <c r="H38" s="177"/>
      <c r="I38" s="198" t="e">
        <f t="shared" si="8"/>
        <v>#DIV/0!</v>
      </c>
      <c r="J38" s="199"/>
      <c r="K38" s="200">
        <f t="shared" si="0"/>
        <v>0</v>
      </c>
      <c r="L38" s="208"/>
      <c r="M38" s="209"/>
      <c r="N38" s="209"/>
      <c r="O38" s="209"/>
      <c r="P38" s="209"/>
      <c r="Q38" s="209"/>
      <c r="R38" s="209"/>
      <c r="S38" s="209"/>
      <c r="T38" s="209"/>
      <c r="U38" s="209"/>
      <c r="V38" s="209"/>
      <c r="W38" s="188">
        <f t="shared" si="4"/>
        <v>0</v>
      </c>
    </row>
    <row r="39" spans="1:23" s="131" customFormat="1" ht="18.75">
      <c r="A39" s="170"/>
      <c r="B39" s="171"/>
      <c r="C39" s="137" t="s">
        <v>395</v>
      </c>
      <c r="D39" s="160">
        <f t="shared" si="6"/>
        <v>100000</v>
      </c>
      <c r="E39" s="173"/>
      <c r="F39" s="160">
        <f t="shared" si="7"/>
        <v>100000</v>
      </c>
      <c r="G39" s="172">
        <v>100000</v>
      </c>
      <c r="H39" s="178">
        <v>0</v>
      </c>
      <c r="I39" s="198"/>
      <c r="J39" s="199"/>
      <c r="K39" s="200">
        <f t="shared" si="0"/>
        <v>100000</v>
      </c>
      <c r="L39" s="208"/>
      <c r="M39" s="209"/>
      <c r="N39" s="209"/>
      <c r="O39" s="209">
        <v>100000</v>
      </c>
      <c r="P39" s="209"/>
      <c r="Q39" s="209"/>
      <c r="R39" s="209"/>
      <c r="S39" s="209"/>
      <c r="T39" s="209"/>
      <c r="U39" s="209"/>
      <c r="V39" s="209"/>
      <c r="W39" s="188">
        <f t="shared" si="4"/>
        <v>100000</v>
      </c>
    </row>
    <row r="40" spans="1:23" s="131" customFormat="1" ht="18.75">
      <c r="A40" s="170"/>
      <c r="B40" s="171"/>
      <c r="C40" s="137" t="s">
        <v>396</v>
      </c>
      <c r="D40" s="160">
        <f t="shared" si="6"/>
        <v>450000</v>
      </c>
      <c r="E40" s="173"/>
      <c r="F40" s="160">
        <f t="shared" si="7"/>
        <v>450000</v>
      </c>
      <c r="G40" s="172">
        <v>450000</v>
      </c>
      <c r="H40" s="178">
        <v>0</v>
      </c>
      <c r="I40" s="198"/>
      <c r="J40" s="199"/>
      <c r="K40" s="200">
        <f t="shared" si="0"/>
        <v>450000</v>
      </c>
      <c r="L40" s="208"/>
      <c r="M40" s="209"/>
      <c r="N40" s="209"/>
      <c r="O40" s="209">
        <v>450000</v>
      </c>
      <c r="P40" s="209"/>
      <c r="Q40" s="209"/>
      <c r="R40" s="209"/>
      <c r="S40" s="209"/>
      <c r="T40" s="209"/>
      <c r="U40" s="209"/>
      <c r="V40" s="209"/>
      <c r="W40" s="188">
        <f t="shared" si="4"/>
        <v>450000</v>
      </c>
    </row>
    <row r="41" spans="1:23" s="131" customFormat="1" ht="18.75">
      <c r="A41" s="170"/>
      <c r="B41" s="171"/>
      <c r="C41" s="137" t="s">
        <v>531</v>
      </c>
      <c r="D41" s="160">
        <f t="shared" si="6"/>
        <v>1100000</v>
      </c>
      <c r="E41" s="173"/>
      <c r="F41" s="160">
        <f t="shared" si="7"/>
        <v>1100000</v>
      </c>
      <c r="G41" s="172">
        <v>1100000</v>
      </c>
      <c r="H41" s="178">
        <v>0</v>
      </c>
      <c r="I41" s="198"/>
      <c r="J41" s="199"/>
      <c r="K41" s="200">
        <f t="shared" si="0"/>
        <v>1100000</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532</v>
      </c>
      <c r="D42" s="160">
        <f t="shared" si="6"/>
        <v>500000</v>
      </c>
      <c r="E42" s="173"/>
      <c r="F42" s="160">
        <f t="shared" si="7"/>
        <v>500000</v>
      </c>
      <c r="G42" s="172">
        <f>500000</f>
        <v>500000</v>
      </c>
      <c r="H42" s="178">
        <v>0</v>
      </c>
      <c r="I42" s="198"/>
      <c r="J42" s="199"/>
      <c r="K42" s="200">
        <f t="shared" si="0"/>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407</v>
      </c>
      <c r="D43" s="160">
        <f t="shared" si="6"/>
        <v>40000</v>
      </c>
      <c r="E43" s="173"/>
      <c r="F43" s="160">
        <f t="shared" si="7"/>
        <v>40000</v>
      </c>
      <c r="G43" s="172">
        <v>40000</v>
      </c>
      <c r="H43" s="178">
        <v>0</v>
      </c>
      <c r="I43" s="198"/>
      <c r="J43" s="199"/>
      <c r="K43" s="200">
        <f t="shared" si="0"/>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401</v>
      </c>
      <c r="D44" s="160">
        <f t="shared" si="6"/>
        <v>60000</v>
      </c>
      <c r="E44" s="173"/>
      <c r="F44" s="160">
        <f t="shared" si="7"/>
        <v>60000</v>
      </c>
      <c r="G44" s="160">
        <v>60000</v>
      </c>
      <c r="H44" s="178">
        <v>0</v>
      </c>
      <c r="I44" s="198"/>
      <c r="J44" s="199"/>
      <c r="K44" s="200">
        <f t="shared" si="0"/>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402</v>
      </c>
      <c r="D45" s="160">
        <f t="shared" si="6"/>
        <v>300000</v>
      </c>
      <c r="E45" s="173"/>
      <c r="F45" s="160">
        <f t="shared" si="7"/>
        <v>300000</v>
      </c>
      <c r="G45" s="160">
        <v>300000</v>
      </c>
      <c r="H45" s="178">
        <v>10833.73</v>
      </c>
      <c r="I45" s="198">
        <f>H45/(L45+M45+N45+O45+P45+Q45)*100</f>
        <v>3.6112433333333334</v>
      </c>
      <c r="J45" s="199"/>
      <c r="K45" s="200">
        <f t="shared" si="0"/>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533</v>
      </c>
      <c r="D46" s="160">
        <f t="shared" si="6"/>
        <v>650000</v>
      </c>
      <c r="E46" s="173"/>
      <c r="F46" s="160">
        <f t="shared" si="7"/>
        <v>650000</v>
      </c>
      <c r="G46" s="160">
        <v>650000</v>
      </c>
      <c r="H46" s="178">
        <v>0</v>
      </c>
      <c r="I46" s="198"/>
      <c r="J46" s="199"/>
      <c r="K46" s="200">
        <f t="shared" si="0"/>
        <v>650000</v>
      </c>
      <c r="L46" s="208"/>
      <c r="M46" s="209"/>
      <c r="N46" s="209"/>
      <c r="O46" s="209">
        <v>650000</v>
      </c>
      <c r="P46" s="209"/>
      <c r="Q46" s="209"/>
      <c r="R46" s="209"/>
      <c r="S46" s="209"/>
      <c r="T46" s="209"/>
      <c r="U46" s="209"/>
      <c r="V46" s="209"/>
      <c r="W46" s="188">
        <f t="shared" si="4"/>
        <v>650000</v>
      </c>
    </row>
    <row r="47" spans="1:23" s="131" customFormat="1" ht="18.75">
      <c r="A47" s="170"/>
      <c r="B47" s="171"/>
      <c r="C47" s="137" t="s">
        <v>408</v>
      </c>
      <c r="D47" s="160">
        <f t="shared" si="6"/>
        <v>250000</v>
      </c>
      <c r="E47" s="173"/>
      <c r="F47" s="160">
        <f t="shared" si="7"/>
        <v>250000</v>
      </c>
      <c r="G47" s="172">
        <v>250000</v>
      </c>
      <c r="H47" s="178">
        <v>0</v>
      </c>
      <c r="I47" s="198"/>
      <c r="J47" s="199"/>
      <c r="K47" s="200">
        <f t="shared" si="0"/>
        <v>250000</v>
      </c>
      <c r="L47" s="208"/>
      <c r="M47" s="209"/>
      <c r="N47" s="209"/>
      <c r="O47" s="209">
        <v>250000</v>
      </c>
      <c r="P47" s="209"/>
      <c r="Q47" s="209"/>
      <c r="R47" s="209"/>
      <c r="S47" s="209"/>
      <c r="T47" s="209"/>
      <c r="U47" s="209"/>
      <c r="V47" s="209"/>
      <c r="W47" s="188">
        <f t="shared" si="4"/>
        <v>250000</v>
      </c>
    </row>
    <row r="48" spans="1:23" s="131" customFormat="1" ht="37.5">
      <c r="A48" s="170"/>
      <c r="B48" s="171"/>
      <c r="C48" s="137" t="s">
        <v>409</v>
      </c>
      <c r="D48" s="160">
        <f t="shared" si="6"/>
        <v>120000</v>
      </c>
      <c r="E48" s="173"/>
      <c r="F48" s="160">
        <f t="shared" si="7"/>
        <v>120000</v>
      </c>
      <c r="G48" s="172">
        <v>120000</v>
      </c>
      <c r="H48" s="178">
        <v>0</v>
      </c>
      <c r="I48" s="198"/>
      <c r="J48" s="199"/>
      <c r="K48" s="200">
        <f t="shared" si="0"/>
        <v>120000</v>
      </c>
      <c r="L48" s="208"/>
      <c r="M48" s="209"/>
      <c r="N48" s="209"/>
      <c r="O48" s="209">
        <v>120000</v>
      </c>
      <c r="P48" s="209"/>
      <c r="Q48" s="209"/>
      <c r="R48" s="209"/>
      <c r="S48" s="209"/>
      <c r="T48" s="209"/>
      <c r="U48" s="209"/>
      <c r="V48" s="209"/>
      <c r="W48" s="188">
        <f t="shared" si="4"/>
        <v>120000</v>
      </c>
    </row>
    <row r="49" spans="1:23" s="131" customFormat="1" ht="18.75">
      <c r="A49" s="170"/>
      <c r="B49" s="171"/>
      <c r="C49" s="137" t="s">
        <v>410</v>
      </c>
      <c r="D49" s="160">
        <f t="shared" si="6"/>
        <v>600000</v>
      </c>
      <c r="E49" s="173"/>
      <c r="F49" s="160">
        <f t="shared" si="7"/>
        <v>600000</v>
      </c>
      <c r="G49" s="172">
        <v>600000</v>
      </c>
      <c r="H49" s="178">
        <v>0</v>
      </c>
      <c r="I49" s="198"/>
      <c r="J49" s="199"/>
      <c r="K49" s="200">
        <f t="shared" si="0"/>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1" t="s">
        <v>411</v>
      </c>
      <c r="B50" s="262"/>
      <c r="C50" s="262"/>
      <c r="D50" s="262"/>
      <c r="E50" s="262"/>
      <c r="F50" s="262"/>
      <c r="G50" s="262"/>
      <c r="H50" s="262"/>
      <c r="I50" s="263"/>
      <c r="J50" s="199"/>
      <c r="K50" s="200">
        <f t="shared" si="0"/>
        <v>0</v>
      </c>
      <c r="W50" s="155"/>
    </row>
    <row r="51" spans="1:23" s="131" customFormat="1" ht="27.75" customHeight="1">
      <c r="A51" s="150">
        <v>2</v>
      </c>
      <c r="B51" s="151"/>
      <c r="C51" s="161" t="s">
        <v>412</v>
      </c>
      <c r="D51" s="152">
        <f>D52</f>
        <v>701896.79</v>
      </c>
      <c r="E51" s="151"/>
      <c r="F51" s="152">
        <f>G51</f>
        <v>701896.79</v>
      </c>
      <c r="G51" s="152">
        <f>G52</f>
        <v>701896.79</v>
      </c>
      <c r="H51" s="175">
        <f>H52</f>
        <v>701896.79</v>
      </c>
      <c r="I51" s="152">
        <f>H51/(L51+M51+N51+O51+P51)*100</f>
        <v>100</v>
      </c>
      <c r="J51" s="191"/>
      <c r="K51" s="192">
        <f>L51+M51+N51+O51+P51-H51</f>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323</v>
      </c>
      <c r="B52" s="168"/>
      <c r="C52" s="159" t="s">
        <v>394</v>
      </c>
      <c r="D52" s="162">
        <f>F52</f>
        <v>701896.79</v>
      </c>
      <c r="E52" s="138"/>
      <c r="F52" s="162">
        <f>G52</f>
        <v>701896.79</v>
      </c>
      <c r="G52" s="162">
        <f>G53</f>
        <v>701896.79</v>
      </c>
      <c r="H52" s="179">
        <f>H53</f>
        <v>701896.79</v>
      </c>
      <c r="I52" s="162">
        <f>H52/(L52+M52+N52+O52+P52)*100</f>
        <v>100</v>
      </c>
      <c r="J52" s="212"/>
      <c r="K52" s="195">
        <f>L52+M52+N52+O52+P52-H52</f>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351</v>
      </c>
      <c r="D53" s="160">
        <f>F53</f>
        <v>701896.79</v>
      </c>
      <c r="E53" s="138"/>
      <c r="F53" s="160">
        <f>G53</f>
        <v>701896.79</v>
      </c>
      <c r="G53" s="160">
        <v>701896.79</v>
      </c>
      <c r="H53" s="180">
        <v>701896.79</v>
      </c>
      <c r="I53" s="198">
        <f>H53/(L53+M53+N53+O53+P53)*100</f>
        <v>100</v>
      </c>
      <c r="J53" s="199"/>
      <c r="K53" s="200">
        <f>L53+M53+N53+O53+P53-H53</f>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329</v>
      </c>
      <c r="D54" s="152">
        <f>D55</f>
        <v>8010281.96</v>
      </c>
      <c r="E54" s="152"/>
      <c r="F54" s="152">
        <f>F55</f>
        <v>8010281.96</v>
      </c>
      <c r="G54" s="152">
        <f>G55</f>
        <v>8010281.96</v>
      </c>
      <c r="H54" s="175">
        <f>H55</f>
        <v>1295153.97</v>
      </c>
      <c r="I54" s="152">
        <f>H54/(L54+M54+N54+O54+P54)*100</f>
        <v>36.57844441179983</v>
      </c>
      <c r="J54" s="191"/>
      <c r="K54" s="192">
        <f>L54+M54+N54+O54+P54+Q54-H54</f>
        <v>4053739.38</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324</v>
      </c>
      <c r="B55" s="159" t="s">
        <v>394</v>
      </c>
      <c r="C55" s="159" t="s">
        <v>394</v>
      </c>
      <c r="D55" s="163">
        <f>SUM(D56:D98)</f>
        <v>8010281.96</v>
      </c>
      <c r="E55" s="163"/>
      <c r="F55" s="163">
        <f>SUM(F56:F98)</f>
        <v>8010281.96</v>
      </c>
      <c r="G55" s="163">
        <f>SUM(G56:G98)</f>
        <v>8010281.96</v>
      </c>
      <c r="H55" s="181">
        <f>SUM(H56:H98)</f>
        <v>1295153.97</v>
      </c>
      <c r="I55" s="225">
        <f aca="true" t="shared" si="11" ref="I55:I71">H55/(L55+M55+N55+O55+P55+Q55)*100</f>
        <v>24.21349399310794</v>
      </c>
      <c r="J55" s="216"/>
      <c r="K55" s="192">
        <f>L55+M55+N55+O55+P55+Q55-H55</f>
        <v>4053739.38</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534</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L56+M56+N56+O56+P56+Q56-H56</f>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535</v>
      </c>
      <c r="D57" s="160">
        <f t="shared" si="13"/>
        <v>157297.6</v>
      </c>
      <c r="E57" s="130"/>
      <c r="F57" s="155">
        <f t="shared" si="14"/>
        <v>157297.6</v>
      </c>
      <c r="G57" s="155">
        <f>8949.6+148000+348</f>
        <v>157297.6</v>
      </c>
      <c r="H57" s="177">
        <f>348+8949.6</f>
        <v>9297.6</v>
      </c>
      <c r="I57" s="198">
        <f t="shared" si="11"/>
        <v>5.9108339860239445</v>
      </c>
      <c r="J57" s="199"/>
      <c r="K57" s="200">
        <f aca="true" t="shared" si="15" ref="K57:K98">L57+M57+N57+O57+P57+Q57-H57</f>
        <v>148000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384</v>
      </c>
      <c r="D58" s="155">
        <f t="shared" si="13"/>
        <v>9924</v>
      </c>
      <c r="E58" s="155"/>
      <c r="F58" s="155">
        <f t="shared" si="14"/>
        <v>9924</v>
      </c>
      <c r="G58" s="155">
        <v>9924</v>
      </c>
      <c r="H58" s="177">
        <v>9924</v>
      </c>
      <c r="I58" s="198">
        <f t="shared" si="11"/>
        <v>100</v>
      </c>
      <c r="J58" s="199"/>
      <c r="K58" s="200">
        <f t="shared" si="15"/>
        <v>0</v>
      </c>
      <c r="L58" s="218">
        <v>9924</v>
      </c>
      <c r="M58" s="210"/>
      <c r="N58" s="210"/>
      <c r="O58" s="210"/>
      <c r="P58" s="210"/>
      <c r="Q58" s="210"/>
      <c r="R58" s="210"/>
      <c r="S58" s="210"/>
      <c r="T58" s="210"/>
      <c r="U58" s="210"/>
      <c r="V58" s="210"/>
      <c r="W58" s="188">
        <f t="shared" si="4"/>
        <v>9924</v>
      </c>
    </row>
    <row r="59" spans="1:23" s="131" customFormat="1" ht="37.5">
      <c r="A59" s="133"/>
      <c r="B59" s="159"/>
      <c r="C59" s="137" t="s">
        <v>385</v>
      </c>
      <c r="D59" s="155">
        <f t="shared" si="13"/>
        <v>6499.4</v>
      </c>
      <c r="E59" s="155"/>
      <c r="F59" s="155">
        <f t="shared" si="14"/>
        <v>6499.4</v>
      </c>
      <c r="G59" s="155">
        <v>6499.4</v>
      </c>
      <c r="H59" s="177">
        <v>6499.4</v>
      </c>
      <c r="I59" s="198">
        <f t="shared" si="11"/>
        <v>100</v>
      </c>
      <c r="J59" s="199"/>
      <c r="K59" s="200">
        <f t="shared" si="15"/>
        <v>0</v>
      </c>
      <c r="L59" s="218">
        <v>6499.4</v>
      </c>
      <c r="M59" s="210"/>
      <c r="N59" s="210"/>
      <c r="O59" s="210"/>
      <c r="P59" s="210"/>
      <c r="Q59" s="210"/>
      <c r="R59" s="210"/>
      <c r="S59" s="210"/>
      <c r="T59" s="210"/>
      <c r="U59" s="210"/>
      <c r="V59" s="210"/>
      <c r="W59" s="188">
        <f t="shared" si="4"/>
        <v>6499.4</v>
      </c>
    </row>
    <row r="60" spans="1:23" s="131" customFormat="1" ht="37.5">
      <c r="A60" s="133"/>
      <c r="B60" s="159"/>
      <c r="C60" s="137" t="s">
        <v>386</v>
      </c>
      <c r="D60" s="155">
        <f t="shared" si="13"/>
        <v>27770.4</v>
      </c>
      <c r="E60" s="155"/>
      <c r="F60" s="155">
        <f t="shared" si="14"/>
        <v>27770.4</v>
      </c>
      <c r="G60" s="155">
        <v>27770.4</v>
      </c>
      <c r="H60" s="177">
        <v>27770.4</v>
      </c>
      <c r="I60" s="198">
        <f t="shared" si="11"/>
        <v>100</v>
      </c>
      <c r="J60" s="199"/>
      <c r="K60" s="200">
        <f t="shared" si="15"/>
        <v>0</v>
      </c>
      <c r="L60" s="218">
        <v>27770.4</v>
      </c>
      <c r="M60" s="210"/>
      <c r="N60" s="210"/>
      <c r="O60" s="210"/>
      <c r="P60" s="210"/>
      <c r="Q60" s="210"/>
      <c r="R60" s="210"/>
      <c r="S60" s="210"/>
      <c r="T60" s="210"/>
      <c r="U60" s="210"/>
      <c r="V60" s="210"/>
      <c r="W60" s="188">
        <f t="shared" si="4"/>
        <v>27770.4</v>
      </c>
    </row>
    <row r="61" spans="1:23" s="131" customFormat="1" ht="37.5">
      <c r="A61" s="133"/>
      <c r="B61" s="159"/>
      <c r="C61" s="137" t="s">
        <v>537</v>
      </c>
      <c r="D61" s="155">
        <f t="shared" si="13"/>
        <v>285769</v>
      </c>
      <c r="E61" s="155"/>
      <c r="F61" s="155">
        <f t="shared" si="14"/>
        <v>285769</v>
      </c>
      <c r="G61" s="155">
        <f>12769+273000</f>
        <v>285769</v>
      </c>
      <c r="H61" s="177">
        <f>12769+122436.5+118554.5</f>
        <v>253760</v>
      </c>
      <c r="I61" s="198">
        <f t="shared" si="11"/>
        <v>88.79899499245894</v>
      </c>
      <c r="J61" s="199"/>
      <c r="K61" s="200">
        <f t="shared" si="15"/>
        <v>32009</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538</v>
      </c>
      <c r="D62" s="155">
        <f t="shared" si="13"/>
        <v>299850</v>
      </c>
      <c r="E62" s="155"/>
      <c r="F62" s="155">
        <f t="shared" si="14"/>
        <v>299850</v>
      </c>
      <c r="G62" s="155">
        <f>99850+200000</f>
        <v>299850</v>
      </c>
      <c r="H62" s="177">
        <f>99850</f>
        <v>99850</v>
      </c>
      <c r="I62" s="198">
        <f t="shared" si="11"/>
        <v>58.78716514571681</v>
      </c>
      <c r="J62" s="199"/>
      <c r="K62" s="200">
        <f t="shared" si="15"/>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388</v>
      </c>
      <c r="D63" s="155">
        <f t="shared" si="13"/>
        <v>32192</v>
      </c>
      <c r="E63" s="155"/>
      <c r="F63" s="155">
        <f t="shared" si="14"/>
        <v>32192</v>
      </c>
      <c r="G63" s="155">
        <v>32192</v>
      </c>
      <c r="H63" s="177">
        <f>32192</f>
        <v>32192</v>
      </c>
      <c r="I63" s="198">
        <f t="shared" si="11"/>
        <v>100</v>
      </c>
      <c r="J63" s="199"/>
      <c r="K63" s="200">
        <f t="shared" si="15"/>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389</v>
      </c>
      <c r="D64" s="155">
        <f t="shared" si="13"/>
        <v>825.71</v>
      </c>
      <c r="E64" s="155"/>
      <c r="F64" s="155">
        <f t="shared" si="14"/>
        <v>825.71</v>
      </c>
      <c r="G64" s="155">
        <v>825.71</v>
      </c>
      <c r="H64" s="177">
        <v>825.71</v>
      </c>
      <c r="I64" s="198">
        <f t="shared" si="11"/>
        <v>100</v>
      </c>
      <c r="J64" s="199"/>
      <c r="K64" s="200">
        <f t="shared" si="15"/>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539</v>
      </c>
      <c r="D65" s="155">
        <f t="shared" si="13"/>
        <v>126325.71</v>
      </c>
      <c r="E65" s="155"/>
      <c r="F65" s="155">
        <f t="shared" si="14"/>
        <v>126325.71</v>
      </c>
      <c r="G65" s="155">
        <f>825.71+125500</f>
        <v>126325.71</v>
      </c>
      <c r="H65" s="177">
        <f>825.71</f>
        <v>825.71</v>
      </c>
      <c r="I65" s="198">
        <f t="shared" si="11"/>
        <v>0.6536357484157421</v>
      </c>
      <c r="J65" s="199"/>
      <c r="K65" s="200">
        <f t="shared" si="15"/>
        <v>125500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390</v>
      </c>
      <c r="D66" s="155">
        <f t="shared" si="13"/>
        <v>825.71</v>
      </c>
      <c r="E66" s="155"/>
      <c r="F66" s="155">
        <f t="shared" si="14"/>
        <v>825.71</v>
      </c>
      <c r="G66" s="155">
        <v>825.71</v>
      </c>
      <c r="H66" s="177">
        <v>825.71</v>
      </c>
      <c r="I66" s="198">
        <f t="shared" si="11"/>
        <v>100</v>
      </c>
      <c r="J66" s="199"/>
      <c r="K66" s="200">
        <f t="shared" si="15"/>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540</v>
      </c>
      <c r="D67" s="155">
        <f t="shared" si="13"/>
        <v>137769.11</v>
      </c>
      <c r="E67" s="155"/>
      <c r="F67" s="155">
        <f t="shared" si="14"/>
        <v>137769.11</v>
      </c>
      <c r="G67" s="155">
        <f>95769.11+45000-3000</f>
        <v>137769.11</v>
      </c>
      <c r="H67" s="177">
        <f>95769.11</f>
        <v>95769.11</v>
      </c>
      <c r="I67" s="198">
        <f t="shared" si="11"/>
        <v>69.51421113194388</v>
      </c>
      <c r="J67" s="199"/>
      <c r="K67" s="200">
        <f t="shared" si="15"/>
        <v>41999.999999999985</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391</v>
      </c>
      <c r="D68" s="155">
        <f t="shared" si="13"/>
        <v>11795</v>
      </c>
      <c r="E68" s="155"/>
      <c r="F68" s="155">
        <f t="shared" si="14"/>
        <v>11795</v>
      </c>
      <c r="G68" s="155">
        <v>11795</v>
      </c>
      <c r="H68" s="177">
        <v>11795</v>
      </c>
      <c r="I68" s="198">
        <f t="shared" si="11"/>
        <v>100</v>
      </c>
      <c r="J68" s="199"/>
      <c r="K68" s="200">
        <f t="shared" si="15"/>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541</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15"/>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542</v>
      </c>
      <c r="D70" s="155">
        <f t="shared" si="13"/>
        <v>6293.05</v>
      </c>
      <c r="E70" s="155"/>
      <c r="F70" s="155">
        <f t="shared" si="14"/>
        <v>6293.05</v>
      </c>
      <c r="G70" s="155">
        <f>4193.05+2100</f>
        <v>6293.05</v>
      </c>
      <c r="H70" s="177">
        <f>4193.05+2051.95</f>
        <v>6245</v>
      </c>
      <c r="I70" s="198">
        <f t="shared" si="11"/>
        <v>99.23645926855816</v>
      </c>
      <c r="J70" s="199"/>
      <c r="K70" s="200">
        <f t="shared" si="15"/>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15"/>
        <v>0</v>
      </c>
      <c r="L71" s="220"/>
      <c r="M71" s="210"/>
      <c r="N71" s="210"/>
      <c r="O71" s="210"/>
      <c r="P71" s="210"/>
      <c r="Q71" s="210"/>
      <c r="R71" s="210"/>
      <c r="S71" s="210"/>
      <c r="T71" s="210"/>
      <c r="U71" s="210"/>
      <c r="V71" s="210"/>
      <c r="W71" s="188">
        <f t="shared" si="4"/>
        <v>0</v>
      </c>
    </row>
    <row r="72" spans="1:23" s="131" customFormat="1" ht="37.5">
      <c r="A72" s="138"/>
      <c r="B72" s="138"/>
      <c r="C72" s="137" t="s">
        <v>387</v>
      </c>
      <c r="D72" s="155">
        <f t="shared" si="13"/>
        <v>185000</v>
      </c>
      <c r="E72" s="155"/>
      <c r="F72" s="155">
        <f t="shared" si="14"/>
        <v>185000</v>
      </c>
      <c r="G72" s="155">
        <v>185000</v>
      </c>
      <c r="H72" s="177">
        <v>0</v>
      </c>
      <c r="I72" s="198"/>
      <c r="J72" s="199"/>
      <c r="K72" s="200">
        <f t="shared" si="15"/>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543</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544</v>
      </c>
      <c r="D74" s="155">
        <f t="shared" si="13"/>
        <v>2300000</v>
      </c>
      <c r="E74" s="155"/>
      <c r="F74" s="155">
        <f t="shared" si="14"/>
        <v>2300000</v>
      </c>
      <c r="G74" s="155">
        <v>2300000</v>
      </c>
      <c r="H74" s="177">
        <v>0</v>
      </c>
      <c r="I74" s="198"/>
      <c r="J74" s="199"/>
      <c r="K74" s="200">
        <f t="shared" si="15"/>
        <v>1520000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545</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546</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547</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548</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549</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550</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0</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1</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2</v>
      </c>
      <c r="D83" s="155">
        <f t="shared" si="13"/>
        <v>114998.6</v>
      </c>
      <c r="E83" s="155"/>
      <c r="F83" s="155">
        <f t="shared" si="14"/>
        <v>114998.6</v>
      </c>
      <c r="G83" s="155">
        <v>114998.6</v>
      </c>
      <c r="H83" s="177">
        <v>0</v>
      </c>
      <c r="I83" s="198"/>
      <c r="J83" s="199"/>
      <c r="K83" s="200">
        <f t="shared" si="15"/>
        <v>60000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3</v>
      </c>
      <c r="D84" s="155">
        <f t="shared" si="13"/>
        <v>117496.73</v>
      </c>
      <c r="E84" s="155"/>
      <c r="F84" s="155">
        <f t="shared" si="14"/>
        <v>117496.73</v>
      </c>
      <c r="G84" s="155">
        <v>117496.73</v>
      </c>
      <c r="H84" s="177">
        <v>0</v>
      </c>
      <c r="I84" s="198"/>
      <c r="J84" s="199"/>
      <c r="K84" s="200">
        <f t="shared" si="15"/>
        <v>60000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4</v>
      </c>
      <c r="D85" s="155">
        <f t="shared" si="13"/>
        <v>310611.39</v>
      </c>
      <c r="E85" s="155"/>
      <c r="F85" s="155">
        <f t="shared" si="14"/>
        <v>310611.39</v>
      </c>
      <c r="G85" s="155">
        <v>310611.39</v>
      </c>
      <c r="H85" s="177">
        <f>146584.2</f>
        <v>146584.2</v>
      </c>
      <c r="I85" s="198"/>
      <c r="J85" s="199"/>
      <c r="K85" s="200">
        <f t="shared" si="15"/>
        <v>164027.19</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5</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6</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7</v>
      </c>
      <c r="D88" s="155">
        <f t="shared" si="13"/>
        <v>352000</v>
      </c>
      <c r="E88" s="155"/>
      <c r="F88" s="155">
        <f t="shared" si="14"/>
        <v>352000</v>
      </c>
      <c r="G88" s="155">
        <v>352000</v>
      </c>
      <c r="H88" s="177">
        <f>168677+164978</f>
        <v>333655</v>
      </c>
      <c r="I88" s="198">
        <f>H88/(L88+M88+N88+O88+P88+Q88)*100</f>
        <v>94.78835227272727</v>
      </c>
      <c r="J88" s="199"/>
      <c r="K88" s="200">
        <f t="shared" si="15"/>
        <v>18345</v>
      </c>
      <c r="L88" s="218"/>
      <c r="M88" s="219"/>
      <c r="N88" s="219"/>
      <c r="O88" s="219"/>
      <c r="P88" s="219">
        <v>200000</v>
      </c>
      <c r="Q88" s="219">
        <v>152000</v>
      </c>
      <c r="R88" s="219"/>
      <c r="S88" s="219"/>
      <c r="T88" s="219"/>
      <c r="U88" s="219"/>
      <c r="V88" s="219"/>
      <c r="W88" s="188">
        <f>SUM(L88:V88)</f>
        <v>352000</v>
      </c>
    </row>
    <row r="89" spans="1:23" s="131" customFormat="1" ht="37.5">
      <c r="A89" s="138"/>
      <c r="B89" s="138"/>
      <c r="C89" s="137" t="s">
        <v>8</v>
      </c>
      <c r="D89" s="155">
        <f t="shared" si="13"/>
        <v>123266.74</v>
      </c>
      <c r="E89" s="155"/>
      <c r="F89" s="155">
        <f t="shared" si="14"/>
        <v>123266.74</v>
      </c>
      <c r="G89" s="155">
        <v>123266.74</v>
      </c>
      <c r="H89" s="177">
        <f>54847.2+36835.2</f>
        <v>91682.4</v>
      </c>
      <c r="I89" s="198">
        <f>H89/(L89+M89+N89+O89+P89+Q89)*100</f>
        <v>74.37724077070587</v>
      </c>
      <c r="J89" s="199"/>
      <c r="K89" s="200">
        <f t="shared" si="15"/>
        <v>31584.34000000001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9</v>
      </c>
      <c r="D90" s="155">
        <f t="shared" si="13"/>
        <v>416000</v>
      </c>
      <c r="E90" s="155"/>
      <c r="F90" s="155">
        <f t="shared" si="14"/>
        <v>416000</v>
      </c>
      <c r="G90" s="155">
        <v>416000</v>
      </c>
      <c r="H90" s="177">
        <v>0</v>
      </c>
      <c r="I90" s="198"/>
      <c r="J90" s="199"/>
      <c r="K90" s="200">
        <f t="shared" si="15"/>
        <v>320000</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10</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11</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12</v>
      </c>
      <c r="D93" s="155">
        <f t="shared" si="13"/>
        <v>109814.8</v>
      </c>
      <c r="E93" s="155"/>
      <c r="F93" s="155">
        <f t="shared" si="14"/>
        <v>109814.8</v>
      </c>
      <c r="G93" s="155">
        <v>109814.8</v>
      </c>
      <c r="H93" s="177">
        <v>0</v>
      </c>
      <c r="I93" s="198"/>
      <c r="J93" s="199"/>
      <c r="K93" s="200">
        <f t="shared" si="15"/>
        <v>109814.8</v>
      </c>
      <c r="L93" s="218"/>
      <c r="M93" s="219"/>
      <c r="N93" s="219"/>
      <c r="O93" s="219"/>
      <c r="P93" s="219">
        <v>90000</v>
      </c>
      <c r="Q93" s="219">
        <v>19814.8</v>
      </c>
      <c r="R93" s="219"/>
      <c r="S93" s="219"/>
      <c r="T93" s="219"/>
      <c r="U93" s="219"/>
      <c r="V93" s="219"/>
      <c r="W93" s="188">
        <f>SUM(L93:V93)</f>
        <v>109814.8</v>
      </c>
    </row>
    <row r="94" spans="1:23" s="131" customFormat="1" ht="37.5">
      <c r="A94" s="138"/>
      <c r="B94" s="138"/>
      <c r="C94" s="137" t="s">
        <v>13</v>
      </c>
      <c r="D94" s="155">
        <f t="shared" si="13"/>
        <v>412059.78</v>
      </c>
      <c r="E94" s="155"/>
      <c r="F94" s="155">
        <f t="shared" si="14"/>
        <v>412059.78</v>
      </c>
      <c r="G94" s="155">
        <v>412059.78</v>
      </c>
      <c r="H94" s="177">
        <v>0</v>
      </c>
      <c r="I94" s="198"/>
      <c r="J94" s="199"/>
      <c r="K94" s="200">
        <f t="shared" si="15"/>
        <v>412059.78</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14</v>
      </c>
      <c r="D95" s="155">
        <f t="shared" si="13"/>
        <v>134000</v>
      </c>
      <c r="E95" s="155"/>
      <c r="F95" s="155">
        <f t="shared" si="14"/>
        <v>134000</v>
      </c>
      <c r="G95" s="155">
        <v>134000</v>
      </c>
      <c r="H95" s="177">
        <v>0</v>
      </c>
      <c r="I95" s="198"/>
      <c r="J95" s="199"/>
      <c r="K95" s="200">
        <f t="shared" si="15"/>
        <v>30000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15</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400</v>
      </c>
      <c r="D97" s="155">
        <f t="shared" si="13"/>
        <v>300000</v>
      </c>
      <c r="E97" s="155"/>
      <c r="F97" s="155">
        <f t="shared" si="14"/>
        <v>300000</v>
      </c>
      <c r="G97" s="155">
        <v>300000</v>
      </c>
      <c r="H97" s="177">
        <v>0</v>
      </c>
      <c r="I97" s="198"/>
      <c r="J97" s="199"/>
      <c r="K97" s="200">
        <f t="shared" si="15"/>
        <v>100000</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16</v>
      </c>
      <c r="D98" s="155">
        <f t="shared" si="13"/>
        <v>380000</v>
      </c>
      <c r="E98" s="155"/>
      <c r="F98" s="155">
        <f t="shared" si="14"/>
        <v>380000</v>
      </c>
      <c r="G98" s="155">
        <v>380000</v>
      </c>
      <c r="H98" s="177">
        <v>0</v>
      </c>
      <c r="I98" s="198"/>
      <c r="J98" s="199"/>
      <c r="K98" s="200">
        <f t="shared" si="15"/>
        <v>50000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413</v>
      </c>
      <c r="D99" s="152">
        <f>D7+D54+D51</f>
        <v>33047841.270000003</v>
      </c>
      <c r="E99" s="152">
        <f>E7+E54+E51</f>
        <v>4000000</v>
      </c>
      <c r="F99" s="152">
        <f>F7+F54+F51</f>
        <v>29047841.270000003</v>
      </c>
      <c r="G99" s="152">
        <f>G7+G54+G51</f>
        <v>25329067.62</v>
      </c>
      <c r="H99" s="175">
        <f>H7+H54+H51</f>
        <v>6093272.720000001</v>
      </c>
      <c r="I99" s="152">
        <f>H99/(L99+M99+N99+O99+P99)*100</f>
        <v>40.27726841564421</v>
      </c>
      <c r="J99" s="221"/>
      <c r="K99" s="222">
        <f>L99+M99+N99+O99+P99+Q99-H99</f>
        <v>14543179.94</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26"/>
      <c r="B102" s="226"/>
      <c r="C102" s="226"/>
      <c r="D102" s="145"/>
      <c r="E102" s="145"/>
      <c r="F102" s="145"/>
      <c r="G102" s="145"/>
    </row>
  </sheetData>
  <sheetProtection/>
  <mergeCells count="12">
    <mergeCell ref="A1:H1"/>
    <mergeCell ref="A2:H2"/>
    <mergeCell ref="H4:H5"/>
    <mergeCell ref="F4:F5"/>
    <mergeCell ref="A4:A5"/>
    <mergeCell ref="C4:C5"/>
    <mergeCell ref="E4:E5"/>
    <mergeCell ref="D4:D5"/>
    <mergeCell ref="A102:C102"/>
    <mergeCell ref="A6:I6"/>
    <mergeCell ref="A50:I50"/>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2015-07-13T11:30:11Z</dcterms:modified>
  <cp:category/>
  <cp:version/>
  <cp:contentType/>
  <cp:contentStatus/>
</cp:coreProperties>
</file>